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 projecten\suppletie Lobith\eindevaluatie\bemonstering\"/>
    </mc:Choice>
  </mc:AlternateContent>
  <bookViews>
    <workbookView xWindow="0" yWindow="0" windowWidth="23040" windowHeight="111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39" i="1" l="1"/>
  <c r="BL39" i="1"/>
  <c r="BK39" i="1"/>
  <c r="BJ39" i="1"/>
  <c r="BI39" i="1"/>
  <c r="BL38" i="1"/>
  <c r="BK38" i="1"/>
  <c r="BJ38" i="1"/>
  <c r="BI38" i="1"/>
  <c r="BH38" i="1"/>
  <c r="BL37" i="1"/>
  <c r="BK37" i="1"/>
  <c r="BJ37" i="1"/>
  <c r="BI37" i="1"/>
  <c r="BH37" i="1"/>
  <c r="BL36" i="1"/>
  <c r="BK36" i="1"/>
  <c r="BJ36" i="1"/>
  <c r="BI36" i="1"/>
  <c r="BH36" i="1"/>
  <c r="BL35" i="1"/>
  <c r="BK35" i="1"/>
  <c r="BJ35" i="1"/>
  <c r="BI35" i="1"/>
  <c r="BH35" i="1"/>
  <c r="BL30" i="1"/>
  <c r="BK30" i="1"/>
  <c r="BJ30" i="1"/>
  <c r="BI30" i="1"/>
  <c r="BH30" i="1"/>
  <c r="BL29" i="1"/>
  <c r="BK29" i="1"/>
  <c r="BJ29" i="1"/>
  <c r="BI29" i="1"/>
  <c r="BH29" i="1"/>
  <c r="BL28" i="1"/>
  <c r="BK28" i="1"/>
  <c r="BJ28" i="1"/>
  <c r="BI28" i="1"/>
  <c r="BH28" i="1"/>
  <c r="BL27" i="1"/>
  <c r="BK27" i="1"/>
  <c r="BJ27" i="1"/>
  <c r="BI27" i="1"/>
  <c r="BH27" i="1"/>
  <c r="BL26" i="1"/>
  <c r="BK26" i="1"/>
  <c r="BJ26" i="1"/>
  <c r="BI26" i="1"/>
  <c r="BH26" i="1"/>
  <c r="BG30" i="1"/>
  <c r="BG39" i="1" s="1"/>
  <c r="BF30" i="1"/>
  <c r="BF39" i="1" s="1"/>
  <c r="BE30" i="1"/>
  <c r="BE39" i="1" s="1"/>
  <c r="BG29" i="1"/>
  <c r="BG38" i="1" s="1"/>
  <c r="BF29" i="1"/>
  <c r="BF38" i="1" s="1"/>
  <c r="BE29" i="1"/>
  <c r="BE38" i="1" s="1"/>
  <c r="BG28" i="1"/>
  <c r="BG37" i="1" s="1"/>
  <c r="BF28" i="1"/>
  <c r="BF37" i="1" s="1"/>
  <c r="BE28" i="1"/>
  <c r="BE37" i="1" s="1"/>
  <c r="BG27" i="1"/>
  <c r="BG36" i="1" s="1"/>
  <c r="BF27" i="1"/>
  <c r="BF36" i="1" s="1"/>
  <c r="BE27" i="1"/>
  <c r="BE36" i="1" s="1"/>
  <c r="BG26" i="1"/>
  <c r="BG35" i="1" s="1"/>
  <c r="BF26" i="1"/>
  <c r="BF35" i="1" s="1"/>
  <c r="BE26" i="1"/>
  <c r="BE35" i="1" s="1"/>
  <c r="BL22" i="1"/>
  <c r="BK22" i="1"/>
  <c r="BJ22" i="1"/>
  <c r="BI22" i="1"/>
  <c r="BH22" i="1"/>
  <c r="BL21" i="1"/>
  <c r="BK21" i="1"/>
  <c r="BJ21" i="1"/>
  <c r="BI21" i="1"/>
  <c r="BH21" i="1"/>
  <c r="BL20" i="1"/>
  <c r="BK20" i="1"/>
  <c r="BJ20" i="1"/>
  <c r="BI20" i="1"/>
  <c r="BH20" i="1"/>
  <c r="BH19" i="1"/>
  <c r="BL19" i="1"/>
  <c r="BK19" i="1"/>
  <c r="BJ19" i="1"/>
  <c r="BI19" i="1"/>
  <c r="BL18" i="1"/>
  <c r="BK18" i="1"/>
  <c r="BJ18" i="1"/>
  <c r="BI18" i="1"/>
  <c r="BH18" i="1"/>
  <c r="BG22" i="1"/>
  <c r="BG21" i="1"/>
  <c r="BG20" i="1"/>
  <c r="BG19" i="1"/>
  <c r="BG18" i="1"/>
  <c r="BE9" i="1" l="1"/>
  <c r="BE6" i="1"/>
  <c r="AX10" i="1"/>
  <c r="AY10" i="1" s="1"/>
  <c r="AX9" i="1"/>
  <c r="AY9" i="1" s="1"/>
  <c r="AX6" i="1"/>
  <c r="AY6" i="1" s="1"/>
  <c r="AX7" i="1"/>
  <c r="AY7" i="1" s="1"/>
  <c r="AX8" i="1"/>
  <c r="AY8" i="1" s="1"/>
  <c r="BF9" i="1"/>
  <c r="AP100" i="1"/>
  <c r="AP99" i="1"/>
  <c r="AP98" i="1"/>
  <c r="AP95" i="1"/>
  <c r="AP94" i="1"/>
  <c r="AP93" i="1"/>
  <c r="AP92" i="1"/>
  <c r="AP91" i="1"/>
  <c r="AP89" i="1"/>
  <c r="AP88" i="1"/>
  <c r="AP87" i="1"/>
  <c r="AP85" i="1"/>
  <c r="AP80" i="1"/>
  <c r="AP79" i="1"/>
  <c r="AP78" i="1"/>
  <c r="BG9" i="1" s="1"/>
  <c r="AP77" i="1"/>
  <c r="AP74" i="1"/>
  <c r="AP73" i="1"/>
  <c r="AP72" i="1"/>
  <c r="AP71" i="1"/>
  <c r="AP70" i="1"/>
  <c r="AP68" i="1"/>
  <c r="AP67" i="1"/>
  <c r="AP65" i="1"/>
  <c r="AP64" i="1"/>
  <c r="AP61" i="1"/>
  <c r="AP60" i="1"/>
  <c r="AP59" i="1"/>
  <c r="AP58" i="1"/>
  <c r="AP57" i="1"/>
  <c r="AP55" i="1"/>
  <c r="AP54" i="1"/>
  <c r="AP53" i="1"/>
  <c r="AP51" i="1"/>
  <c r="AP49" i="1"/>
  <c r="AP48" i="1"/>
  <c r="AP47" i="1"/>
  <c r="AP40" i="1"/>
  <c r="AP39" i="1"/>
  <c r="AP38" i="1"/>
  <c r="BG6" i="1" s="1"/>
  <c r="AP28" i="1"/>
  <c r="AP34" i="1"/>
  <c r="AP33" i="1"/>
  <c r="AP32" i="1"/>
  <c r="AP27" i="1"/>
  <c r="AP26" i="1"/>
  <c r="AP25" i="1"/>
  <c r="AP19" i="1"/>
  <c r="AP18" i="1"/>
  <c r="AP16" i="1"/>
  <c r="AP15" i="1"/>
  <c r="AP14" i="1"/>
  <c r="AP10" i="1"/>
  <c r="AP9" i="1"/>
  <c r="AP8" i="1"/>
  <c r="BF6" i="1" s="1"/>
  <c r="AP7" i="1"/>
  <c r="C103" i="1" l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K77" i="1"/>
  <c r="J77" i="1"/>
  <c r="K76" i="1"/>
  <c r="J76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AF66" i="1"/>
  <c r="AE66" i="1"/>
  <c r="AB66" i="1"/>
  <c r="AA66" i="1"/>
  <c r="R66" i="1"/>
  <c r="P66" i="1"/>
  <c r="N66" i="1"/>
  <c r="M66" i="1"/>
  <c r="L66" i="1"/>
  <c r="J66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75" i="1"/>
  <c r="I74" i="1"/>
  <c r="I73" i="1"/>
  <c r="I72" i="1"/>
  <c r="I71" i="1"/>
  <c r="I70" i="1"/>
  <c r="I69" i="1"/>
  <c r="I67" i="1"/>
  <c r="I66" i="1"/>
  <c r="I65" i="1"/>
  <c r="I64" i="1"/>
  <c r="AI20" i="1"/>
  <c r="AI21" i="1" s="1"/>
  <c r="AI77" i="1" s="1"/>
  <c r="AH20" i="1"/>
  <c r="AH21" i="1" s="1"/>
  <c r="AH77" i="1" s="1"/>
  <c r="AG20" i="1"/>
  <c r="AG21" i="1" s="1"/>
  <c r="AG77" i="1" s="1"/>
  <c r="AF20" i="1"/>
  <c r="AF76" i="1" s="1"/>
  <c r="AE20" i="1"/>
  <c r="AE21" i="1" s="1"/>
  <c r="AE77" i="1" s="1"/>
  <c r="AD20" i="1"/>
  <c r="AD21" i="1" s="1"/>
  <c r="AD77" i="1" s="1"/>
  <c r="AC20" i="1"/>
  <c r="AC21" i="1" s="1"/>
  <c r="AC77" i="1" s="1"/>
  <c r="AB20" i="1"/>
  <c r="AB21" i="1" s="1"/>
  <c r="AB77" i="1" s="1"/>
  <c r="AA20" i="1"/>
  <c r="AA21" i="1" s="1"/>
  <c r="AA77" i="1" s="1"/>
  <c r="Z20" i="1"/>
  <c r="Z21" i="1" s="1"/>
  <c r="Z77" i="1" s="1"/>
  <c r="Y20" i="1"/>
  <c r="Y21" i="1" s="1"/>
  <c r="Y77" i="1" s="1"/>
  <c r="X20" i="1"/>
  <c r="X21" i="1" s="1"/>
  <c r="X77" i="1" s="1"/>
  <c r="W20" i="1"/>
  <c r="W21" i="1" s="1"/>
  <c r="W77" i="1" s="1"/>
  <c r="V20" i="1"/>
  <c r="V21" i="1" s="1"/>
  <c r="V77" i="1" s="1"/>
  <c r="U20" i="1"/>
  <c r="U21" i="1" s="1"/>
  <c r="U77" i="1" s="1"/>
  <c r="T20" i="1"/>
  <c r="T76" i="1" s="1"/>
  <c r="S20" i="1"/>
  <c r="S21" i="1" s="1"/>
  <c r="S77" i="1" s="1"/>
  <c r="R20" i="1"/>
  <c r="R21" i="1" s="1"/>
  <c r="R77" i="1" s="1"/>
  <c r="Q20" i="1"/>
  <c r="Q21" i="1" s="1"/>
  <c r="Q77" i="1" s="1"/>
  <c r="P20" i="1"/>
  <c r="P76" i="1" s="1"/>
  <c r="O20" i="1"/>
  <c r="O21" i="1" s="1"/>
  <c r="O77" i="1" s="1"/>
  <c r="N20" i="1"/>
  <c r="N21" i="1" s="1"/>
  <c r="N77" i="1" s="1"/>
  <c r="M20" i="1"/>
  <c r="M21" i="1" s="1"/>
  <c r="M77" i="1" s="1"/>
  <c r="L20" i="1"/>
  <c r="L21" i="1" s="1"/>
  <c r="L77" i="1" s="1"/>
  <c r="I20" i="1"/>
  <c r="I76" i="1" s="1"/>
  <c r="J15" i="1"/>
  <c r="J71" i="1" s="1"/>
  <c r="K15" i="1"/>
  <c r="K71" i="1" s="1"/>
  <c r="K13" i="1"/>
  <c r="K69" i="1" s="1"/>
  <c r="J13" i="1"/>
  <c r="J69" i="1" s="1"/>
  <c r="AI11" i="1"/>
  <c r="AI67" i="1" s="1"/>
  <c r="AH11" i="1"/>
  <c r="AH66" i="1" s="1"/>
  <c r="AG11" i="1"/>
  <c r="AG66" i="1" s="1"/>
  <c r="AF11" i="1"/>
  <c r="AF67" i="1" s="1"/>
  <c r="AE11" i="1"/>
  <c r="AE67" i="1" s="1"/>
  <c r="AD11" i="1"/>
  <c r="AD66" i="1" s="1"/>
  <c r="AC11" i="1"/>
  <c r="AC66" i="1" s="1"/>
  <c r="AB11" i="1"/>
  <c r="AB67" i="1" s="1"/>
  <c r="AA11" i="1"/>
  <c r="AA67" i="1" s="1"/>
  <c r="Z11" i="1"/>
  <c r="Z66" i="1" s="1"/>
  <c r="Y11" i="1"/>
  <c r="Y66" i="1" s="1"/>
  <c r="X11" i="1"/>
  <c r="X67" i="1" s="1"/>
  <c r="W11" i="1"/>
  <c r="W67" i="1" s="1"/>
  <c r="V11" i="1"/>
  <c r="V66" i="1" s="1"/>
  <c r="U11" i="1"/>
  <c r="U66" i="1" s="1"/>
  <c r="T11" i="1"/>
  <c r="T67" i="1" s="1"/>
  <c r="S11" i="1"/>
  <c r="S67" i="1" s="1"/>
  <c r="R11" i="1"/>
  <c r="R67" i="1" s="1"/>
  <c r="Q11" i="1"/>
  <c r="Q66" i="1" s="1"/>
  <c r="P11" i="1"/>
  <c r="P67" i="1" s="1"/>
  <c r="O11" i="1"/>
  <c r="O67" i="1" s="1"/>
  <c r="N11" i="1"/>
  <c r="N67" i="1" s="1"/>
  <c r="M11" i="1"/>
  <c r="M67" i="1" s="1"/>
  <c r="L11" i="1"/>
  <c r="L67" i="1" s="1"/>
  <c r="K11" i="1"/>
  <c r="K67" i="1" s="1"/>
  <c r="J11" i="1"/>
  <c r="J67" i="1" s="1"/>
  <c r="I12" i="1"/>
  <c r="I68" i="1" s="1"/>
  <c r="I21" i="1" l="1"/>
  <c r="I77" i="1" s="1"/>
  <c r="P21" i="1"/>
  <c r="P77" i="1" s="1"/>
  <c r="AF21" i="1"/>
  <c r="AF77" i="1" s="1"/>
  <c r="K66" i="1"/>
  <c r="K62" i="1" s="1"/>
  <c r="O66" i="1"/>
  <c r="S66" i="1"/>
  <c r="W66" i="1"/>
  <c r="AI66" i="1"/>
  <c r="AI62" i="1" s="1"/>
  <c r="Q67" i="1"/>
  <c r="U67" i="1"/>
  <c r="Y67" i="1"/>
  <c r="Y62" i="1" s="1"/>
  <c r="AC67" i="1"/>
  <c r="AC62" i="1" s="1"/>
  <c r="AG67" i="1"/>
  <c r="O76" i="1"/>
  <c r="S76" i="1"/>
  <c r="S62" i="1" s="1"/>
  <c r="W76" i="1"/>
  <c r="AA76" i="1"/>
  <c r="AE76" i="1"/>
  <c r="AI76" i="1"/>
  <c r="T21" i="1"/>
  <c r="T77" i="1" s="1"/>
  <c r="T62" i="1" s="1"/>
  <c r="T66" i="1"/>
  <c r="X66" i="1"/>
  <c r="V67" i="1"/>
  <c r="V62" i="1" s="1"/>
  <c r="Z67" i="1"/>
  <c r="Z62" i="1" s="1"/>
  <c r="AD67" i="1"/>
  <c r="AH67" i="1"/>
  <c r="L76" i="1"/>
  <c r="L62" i="1" s="1"/>
  <c r="X76" i="1"/>
  <c r="X62" i="1" s="1"/>
  <c r="AB76" i="1"/>
  <c r="M76" i="1"/>
  <c r="Q76" i="1"/>
  <c r="Q62" i="1" s="1"/>
  <c r="U76" i="1"/>
  <c r="U62" i="1" s="1"/>
  <c r="Y76" i="1"/>
  <c r="AC76" i="1"/>
  <c r="AG76" i="1"/>
  <c r="AG62" i="1" s="1"/>
  <c r="N76" i="1"/>
  <c r="N62" i="1" s="1"/>
  <c r="R76" i="1"/>
  <c r="V76" i="1"/>
  <c r="Z76" i="1"/>
  <c r="AD76" i="1"/>
  <c r="AD62" i="1" s="1"/>
  <c r="AH76" i="1"/>
  <c r="J62" i="1"/>
  <c r="AH62" i="1"/>
  <c r="O62" i="1"/>
  <c r="AA62" i="1"/>
  <c r="AE62" i="1"/>
  <c r="M62" i="1"/>
  <c r="P62" i="1"/>
  <c r="AB62" i="1"/>
  <c r="AF62" i="1"/>
  <c r="I62" i="1"/>
  <c r="R62" i="1"/>
  <c r="W62" i="1" l="1"/>
</calcChain>
</file>

<file path=xl/sharedStrings.xml><?xml version="1.0" encoding="utf-8"?>
<sst xmlns="http://schemas.openxmlformats.org/spreadsheetml/2006/main" count="112" uniqueCount="75">
  <si>
    <t>referentie</t>
  </si>
  <si>
    <t>Massa analysemonster droog</t>
  </si>
  <si>
    <t>Doorval zeef 90mm</t>
  </si>
  <si>
    <t>Doorval zeef 63mm</t>
  </si>
  <si>
    <t>Doorval zeef 45mm</t>
  </si>
  <si>
    <t>Doorval zeef 31,5mm</t>
  </si>
  <si>
    <t>Doorval zeef 22,4mm</t>
  </si>
  <si>
    <t>Doorval zeef 20mm</t>
  </si>
  <si>
    <t>Doorval zeef 16mm</t>
  </si>
  <si>
    <t>Doorval zeef 11,2mm</t>
  </si>
  <si>
    <t>Doorval zeef 8mm</t>
  </si>
  <si>
    <t>Doorval zeef 5,6mm</t>
  </si>
  <si>
    <t>Doorval zeef 4mm</t>
  </si>
  <si>
    <t>Doorval zeef 2mm</t>
  </si>
  <si>
    <t>Doorval zeef 1mm</t>
  </si>
  <si>
    <t>Doorval zeef 500µm</t>
  </si>
  <si>
    <t>Doorval zeef 250µm</t>
  </si>
  <si>
    <t>Doorval zeef 125µm</t>
  </si>
  <si>
    <t>Fijn materiaal &lt;63µm</t>
  </si>
  <si>
    <t>datum monster</t>
  </si>
  <si>
    <t>korrelverdeling uit  xls TM04 geleverde zeefkrommen</t>
  </si>
  <si>
    <t>in rood door AS toegevoegde geinterpoleerde waarden tbv analyse!!</t>
  </si>
  <si>
    <t>boven- en ondergrens</t>
  </si>
  <si>
    <t>bovengrens</t>
  </si>
  <si>
    <t>grind suppletie 2019</t>
  </si>
  <si>
    <t>sample gemiddelde</t>
  </si>
  <si>
    <t>D5</t>
  </si>
  <si>
    <t>D10</t>
  </si>
  <si>
    <t>D16</t>
  </si>
  <si>
    <t>D50</t>
  </si>
  <si>
    <t>D84</t>
  </si>
  <si>
    <t>D90</t>
  </si>
  <si>
    <t>D95</t>
  </si>
  <si>
    <t>D1</t>
  </si>
  <si>
    <t>D2</t>
  </si>
  <si>
    <t>dx</t>
  </si>
  <si>
    <t>x</t>
  </si>
  <si>
    <t>I</t>
  </si>
  <si>
    <t xml:space="preserve"> I, 9 mei 2019</t>
  </si>
  <si>
    <t>I 12 juli 2019</t>
  </si>
  <si>
    <t>I 17 sept 2019</t>
  </si>
  <si>
    <t>II 9 mei 2019</t>
  </si>
  <si>
    <t>II 12 juli 2019</t>
  </si>
  <si>
    <t>II 17 sept 2019</t>
  </si>
  <si>
    <t>III 9 mei 2019</t>
  </si>
  <si>
    <t>III 12 juli 2019</t>
  </si>
  <si>
    <t>III 17 sept 2019</t>
  </si>
  <si>
    <t>IV 9 mei 2019</t>
  </si>
  <si>
    <t>IV 12 juli 2019</t>
  </si>
  <si>
    <t>IV 17 sept 2019</t>
  </si>
  <si>
    <t>V 9 mei 2019</t>
  </si>
  <si>
    <t>V 12 juli 2019</t>
  </si>
  <si>
    <t>V 17 sept 2019</t>
  </si>
  <si>
    <t>II</t>
  </si>
  <si>
    <t>III</t>
  </si>
  <si>
    <t>IV</t>
  </si>
  <si>
    <t>V</t>
  </si>
  <si>
    <t>ref</t>
  </si>
  <si>
    <t>supp</t>
  </si>
  <si>
    <t>in uitv</t>
  </si>
  <si>
    <t>dicht bij krib</t>
  </si>
  <si>
    <t>dicht bij krikbvak</t>
  </si>
  <si>
    <t>dichter bij oever</t>
  </si>
  <si>
    <t xml:space="preserve">KM </t>
  </si>
  <si>
    <t>afst lnl</t>
  </si>
  <si>
    <t>afst as</t>
  </si>
  <si>
    <t>fractie</t>
  </si>
  <si>
    <t>km nr</t>
  </si>
  <si>
    <t>afstand [m] links van de as</t>
  </si>
  <si>
    <t>D20</t>
  </si>
  <si>
    <t>D80</t>
  </si>
  <si>
    <t xml:space="preserve"> 9 mei 2019</t>
  </si>
  <si>
    <t xml:space="preserve"> 12 juli 2019</t>
  </si>
  <si>
    <t>samengevat:</t>
  </si>
  <si>
    <t>samples Martens en Van Oord (afgelezen uit HKV memo)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</si>
</sst>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theme="1"/>
      <name val="Calibri"/>
      <family val="2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textRotation="90" wrapText="1"/>
    </xf>
    <xf numFmtId="0" fontId="2" fillId="0" borderId="1" xfId="0" applyFont="1" applyFill="1" applyBorder="1" applyAlignment="1">
      <alignment textRotation="90" wrapText="1"/>
    </xf>
    <xf numFmtId="14" fontId="0" fillId="0" borderId="0" xfId="0" applyNumberFormat="1"/>
    <xf numFmtId="0" fontId="3" fillId="0" borderId="0" xfId="0" applyFont="1"/>
    <xf numFmtId="0" fontId="1" fillId="0" borderId="0" xfId="0" applyFont="1"/>
    <xf numFmtId="15" fontId="0" fillId="0" borderId="0" xfId="0" applyNumberFormat="1"/>
    <xf numFmtId="0" fontId="0" fillId="2" borderId="0" xfId="0" applyFill="1"/>
    <xf numFmtId="1" fontId="0" fillId="2" borderId="0" xfId="0" applyNumberFormat="1" applyFill="1"/>
    <xf numFmtId="164" fontId="0" fillId="2" borderId="0" xfId="0" applyNumberFormat="1" applyFill="1"/>
    <xf numFmtId="15" fontId="0" fillId="2" borderId="0" xfId="0" applyNumberForma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grind</a:t>
            </a:r>
            <a:r>
              <a:rPr lang="en-US" baseline="0"/>
              <a:t> suppletie 2019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5</a:t>
            </a:r>
            <a:r>
              <a:rPr lang="en-US" baseline="0"/>
              <a:t> =   1.4 mm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16</a:t>
            </a:r>
            <a:r>
              <a:rPr lang="en-US" baseline="0"/>
              <a:t>=  4.4 mm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50</a:t>
            </a:r>
            <a:r>
              <a:rPr lang="en-US" baseline="0"/>
              <a:t>=  9.9 mm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84</a:t>
            </a:r>
            <a:r>
              <a:rPr lang="en-US" baseline="0"/>
              <a:t>=22.1 mm</a:t>
            </a:r>
          </a:p>
          <a:p>
            <a:pPr algn="l">
              <a:defRPr/>
            </a:pPr>
            <a:r>
              <a:rPr lang="en-US" i="1" baseline="0"/>
              <a:t>D</a:t>
            </a:r>
            <a:r>
              <a:rPr lang="en-US" baseline="-25000"/>
              <a:t>95</a:t>
            </a:r>
            <a:r>
              <a:rPr lang="en-US" baseline="0"/>
              <a:t>=33.2 mm</a:t>
            </a:r>
            <a:endParaRPr lang="en-US"/>
          </a:p>
        </c:rich>
      </c:tx>
      <c:layout>
        <c:manualLayout>
          <c:xMode val="edge"/>
          <c:yMode val="edge"/>
          <c:x val="0.74339387464387463"/>
          <c:y val="0.5397520058351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190479395203812E-2"/>
          <c:y val="4.0444930707512775E-2"/>
          <c:w val="0.90104313883841458"/>
          <c:h val="0.89015633166204333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Blad1!$I$5</c:f>
              <c:strCache>
                <c:ptCount val="1"/>
                <c:pt idx="0">
                  <c:v>18-4-2019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Blad1!$I$6:$I$55</c:f>
              <c:numCache>
                <c:formatCode>General</c:formatCode>
                <c:ptCount val="50"/>
                <c:pt idx="2">
                  <c:v>100</c:v>
                </c:pt>
                <c:pt idx="3">
                  <c:v>92.39</c:v>
                </c:pt>
                <c:pt idx="4">
                  <c:v>85.94</c:v>
                </c:pt>
                <c:pt idx="5">
                  <c:v>64.819999999999993</c:v>
                </c:pt>
                <c:pt idx="6">
                  <c:v>58.061818181818175</c:v>
                </c:pt>
                <c:pt idx="7">
                  <c:v>52.43</c:v>
                </c:pt>
                <c:pt idx="8">
                  <c:v>31.86</c:v>
                </c:pt>
                <c:pt idx="9">
                  <c:v>19.09</c:v>
                </c:pt>
                <c:pt idx="10">
                  <c:v>6.77</c:v>
                </c:pt>
                <c:pt idx="11">
                  <c:v>5.41</c:v>
                </c:pt>
                <c:pt idx="12">
                  <c:v>4.43</c:v>
                </c:pt>
                <c:pt idx="13">
                  <c:v>2.2799999999999998</c:v>
                </c:pt>
                <c:pt idx="14">
                  <c:v>1.6595194508009152</c:v>
                </c:pt>
                <c:pt idx="15">
                  <c:v>1.384491611497938</c:v>
                </c:pt>
                <c:pt idx="16">
                  <c:v>0.83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CD-4CE1-BDA6-1AD0AABDCE6A}"/>
            </c:ext>
          </c:extLst>
        </c:ser>
        <c:ser>
          <c:idx val="1"/>
          <c:order val="1"/>
          <c:tx>
            <c:strRef>
              <c:f>Blad1!$J$5</c:f>
              <c:strCache>
                <c:ptCount val="1"/>
                <c:pt idx="0">
                  <c:v>29-4-2019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Blad1!$J$6:$J$55</c:f>
              <c:numCache>
                <c:formatCode>General</c:formatCode>
                <c:ptCount val="50"/>
                <c:pt idx="2">
                  <c:v>100</c:v>
                </c:pt>
                <c:pt idx="3">
                  <c:v>98.28</c:v>
                </c:pt>
                <c:pt idx="4">
                  <c:v>83.8</c:v>
                </c:pt>
                <c:pt idx="5">
                  <c:v>76.775000000000006</c:v>
                </c:pt>
                <c:pt idx="6">
                  <c:v>72.56</c:v>
                </c:pt>
                <c:pt idx="7">
                  <c:v>61.792000000000002</c:v>
                </c:pt>
                <c:pt idx="8">
                  <c:v>45.64</c:v>
                </c:pt>
                <c:pt idx="9">
                  <c:v>36.620000000000005</c:v>
                </c:pt>
                <c:pt idx="10">
                  <c:v>23.09</c:v>
                </c:pt>
                <c:pt idx="11">
                  <c:v>13.2</c:v>
                </c:pt>
                <c:pt idx="12">
                  <c:v>6.9</c:v>
                </c:pt>
                <c:pt idx="13">
                  <c:v>3.31</c:v>
                </c:pt>
                <c:pt idx="14">
                  <c:v>2.41</c:v>
                </c:pt>
                <c:pt idx="15">
                  <c:v>1.96</c:v>
                </c:pt>
                <c:pt idx="16">
                  <c:v>0.61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CD-4CE1-BDA6-1AD0AABDCE6A}"/>
            </c:ext>
          </c:extLst>
        </c:ser>
        <c:ser>
          <c:idx val="2"/>
          <c:order val="2"/>
          <c:tx>
            <c:strRef>
              <c:f>Blad1!$K$5</c:f>
              <c:strCache>
                <c:ptCount val="1"/>
                <c:pt idx="0">
                  <c:v>8-5-2019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Blad1!$K$6:$K$55</c:f>
              <c:numCache>
                <c:formatCode>General</c:formatCode>
                <c:ptCount val="50"/>
                <c:pt idx="2">
                  <c:v>100</c:v>
                </c:pt>
                <c:pt idx="3">
                  <c:v>94.82</c:v>
                </c:pt>
                <c:pt idx="4">
                  <c:v>88.52</c:v>
                </c:pt>
                <c:pt idx="5">
                  <c:v>81.913749999999993</c:v>
                </c:pt>
                <c:pt idx="6">
                  <c:v>77.95</c:v>
                </c:pt>
                <c:pt idx="7">
                  <c:v>62.302000000000007</c:v>
                </c:pt>
                <c:pt idx="8">
                  <c:v>38.83</c:v>
                </c:pt>
                <c:pt idx="9">
                  <c:v>30.393999999999998</c:v>
                </c:pt>
                <c:pt idx="10">
                  <c:v>17.739999999999998</c:v>
                </c:pt>
                <c:pt idx="11">
                  <c:v>9.14</c:v>
                </c:pt>
                <c:pt idx="12">
                  <c:v>6.52</c:v>
                </c:pt>
                <c:pt idx="13">
                  <c:v>5.6</c:v>
                </c:pt>
                <c:pt idx="14">
                  <c:v>3.31</c:v>
                </c:pt>
                <c:pt idx="15">
                  <c:v>2.3199999999999998</c:v>
                </c:pt>
                <c:pt idx="16">
                  <c:v>0.83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CD-4CE1-BDA6-1AD0AABDCE6A}"/>
            </c:ext>
          </c:extLst>
        </c:ser>
        <c:ser>
          <c:idx val="3"/>
          <c:order val="3"/>
          <c:tx>
            <c:strRef>
              <c:f>Blad1!$L$5</c:f>
              <c:strCache>
                <c:ptCount val="1"/>
                <c:pt idx="0">
                  <c:v>16-5-2019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Blad1!$L$6:$L$55</c:f>
              <c:numCache>
                <c:formatCode>General</c:formatCode>
                <c:ptCount val="50"/>
                <c:pt idx="2">
                  <c:v>100</c:v>
                </c:pt>
                <c:pt idx="3">
                  <c:v>95.51</c:v>
                </c:pt>
                <c:pt idx="4">
                  <c:v>83.42</c:v>
                </c:pt>
                <c:pt idx="5">
                  <c:v>77.745000000000005</c:v>
                </c:pt>
                <c:pt idx="6">
                  <c:v>74.34</c:v>
                </c:pt>
                <c:pt idx="7">
                  <c:v>55.4</c:v>
                </c:pt>
                <c:pt idx="8">
                  <c:v>34.9</c:v>
                </c:pt>
                <c:pt idx="9">
                  <c:v>19.34</c:v>
                </c:pt>
                <c:pt idx="10">
                  <c:v>10.210000000000001</c:v>
                </c:pt>
                <c:pt idx="11">
                  <c:v>8.64</c:v>
                </c:pt>
                <c:pt idx="12">
                  <c:v>7.93</c:v>
                </c:pt>
                <c:pt idx="13">
                  <c:v>5.85</c:v>
                </c:pt>
                <c:pt idx="14">
                  <c:v>4.0869794050343247</c:v>
                </c:pt>
                <c:pt idx="15">
                  <c:v>3.3055209926700031</c:v>
                </c:pt>
                <c:pt idx="16">
                  <c:v>1.73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CD-4CE1-BDA6-1AD0AABDCE6A}"/>
            </c:ext>
          </c:extLst>
        </c:ser>
        <c:ser>
          <c:idx val="4"/>
          <c:order val="4"/>
          <c:tx>
            <c:strRef>
              <c:f>Blad1!$M$5</c:f>
              <c:strCache>
                <c:ptCount val="1"/>
                <c:pt idx="0">
                  <c:v>20-5-2019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Blad1!$M$6:$M$55</c:f>
              <c:numCache>
                <c:formatCode>General</c:formatCode>
                <c:ptCount val="50"/>
                <c:pt idx="2">
                  <c:v>100</c:v>
                </c:pt>
                <c:pt idx="3">
                  <c:v>94.19</c:v>
                </c:pt>
                <c:pt idx="4">
                  <c:v>79.19</c:v>
                </c:pt>
                <c:pt idx="5">
                  <c:v>72.064999999999998</c:v>
                </c:pt>
                <c:pt idx="6">
                  <c:v>67.790000000000006</c:v>
                </c:pt>
                <c:pt idx="7">
                  <c:v>49.28</c:v>
                </c:pt>
                <c:pt idx="8">
                  <c:v>30.13</c:v>
                </c:pt>
                <c:pt idx="9">
                  <c:v>17.62</c:v>
                </c:pt>
                <c:pt idx="10">
                  <c:v>13.42</c:v>
                </c:pt>
                <c:pt idx="11">
                  <c:v>8.41</c:v>
                </c:pt>
                <c:pt idx="12">
                  <c:v>4.58</c:v>
                </c:pt>
                <c:pt idx="13">
                  <c:v>3.68</c:v>
                </c:pt>
                <c:pt idx="14">
                  <c:v>2.4604347826086959</c:v>
                </c:pt>
                <c:pt idx="15">
                  <c:v>1.9198628225993954</c:v>
                </c:pt>
                <c:pt idx="16">
                  <c:v>0.83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CD-4CE1-BDA6-1AD0AABDCE6A}"/>
            </c:ext>
          </c:extLst>
        </c:ser>
        <c:ser>
          <c:idx val="5"/>
          <c:order val="5"/>
          <c:tx>
            <c:strRef>
              <c:f>Blad1!$N$5</c:f>
              <c:strCache>
                <c:ptCount val="1"/>
                <c:pt idx="0">
                  <c:v>27-5-2019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Blad1!$N$6:$N$55</c:f>
              <c:numCache>
                <c:formatCode>General</c:formatCode>
                <c:ptCount val="50"/>
                <c:pt idx="2">
                  <c:v>100</c:v>
                </c:pt>
                <c:pt idx="3">
                  <c:v>91.72</c:v>
                </c:pt>
                <c:pt idx="4">
                  <c:v>83.68</c:v>
                </c:pt>
                <c:pt idx="5">
                  <c:v>77.192499999999995</c:v>
                </c:pt>
                <c:pt idx="6">
                  <c:v>73.3</c:v>
                </c:pt>
                <c:pt idx="7">
                  <c:v>61.11</c:v>
                </c:pt>
                <c:pt idx="8">
                  <c:v>35.94</c:v>
                </c:pt>
                <c:pt idx="9">
                  <c:v>19.079999999999998</c:v>
                </c:pt>
                <c:pt idx="10">
                  <c:v>12.85</c:v>
                </c:pt>
                <c:pt idx="11">
                  <c:v>7.92</c:v>
                </c:pt>
                <c:pt idx="12">
                  <c:v>6.23</c:v>
                </c:pt>
                <c:pt idx="13">
                  <c:v>4.21</c:v>
                </c:pt>
                <c:pt idx="14">
                  <c:v>2.7379633867276887</c:v>
                </c:pt>
                <c:pt idx="15">
                  <c:v>2.0854835472778666</c:v>
                </c:pt>
                <c:pt idx="16">
                  <c:v>0.77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CD-4CE1-BDA6-1AD0AABDCE6A}"/>
            </c:ext>
          </c:extLst>
        </c:ser>
        <c:ser>
          <c:idx val="6"/>
          <c:order val="6"/>
          <c:tx>
            <c:strRef>
              <c:f>Blad1!$O$5</c:f>
              <c:strCache>
                <c:ptCount val="1"/>
                <c:pt idx="0">
                  <c:v>7-6-2019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Blad1!$O$6:$O$55</c:f>
              <c:numCache>
                <c:formatCode>General</c:formatCode>
                <c:ptCount val="50"/>
                <c:pt idx="2">
                  <c:v>100</c:v>
                </c:pt>
                <c:pt idx="3">
                  <c:v>94.05</c:v>
                </c:pt>
                <c:pt idx="4">
                  <c:v>87.31</c:v>
                </c:pt>
                <c:pt idx="5">
                  <c:v>82.447500000000005</c:v>
                </c:pt>
                <c:pt idx="6">
                  <c:v>79.53</c:v>
                </c:pt>
                <c:pt idx="7">
                  <c:v>59.03</c:v>
                </c:pt>
                <c:pt idx="8">
                  <c:v>39.32</c:v>
                </c:pt>
                <c:pt idx="9">
                  <c:v>21.67</c:v>
                </c:pt>
                <c:pt idx="10">
                  <c:v>13.63</c:v>
                </c:pt>
                <c:pt idx="11">
                  <c:v>8.64</c:v>
                </c:pt>
                <c:pt idx="12">
                  <c:v>4.8099999999999996</c:v>
                </c:pt>
                <c:pt idx="13">
                  <c:v>4.03</c:v>
                </c:pt>
                <c:pt idx="14">
                  <c:v>2.5879176201372998</c:v>
                </c:pt>
                <c:pt idx="15">
                  <c:v>1.948714986722794</c:v>
                </c:pt>
                <c:pt idx="16">
                  <c:v>0.66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CD-4CE1-BDA6-1AD0AABDCE6A}"/>
            </c:ext>
          </c:extLst>
        </c:ser>
        <c:ser>
          <c:idx val="7"/>
          <c:order val="7"/>
          <c:tx>
            <c:strRef>
              <c:f>Blad1!$P$5</c:f>
              <c:strCache>
                <c:ptCount val="1"/>
                <c:pt idx="0">
                  <c:v>11-6-2019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Blad1!$P$6:$P$55</c:f>
              <c:numCache>
                <c:formatCode>General</c:formatCode>
                <c:ptCount val="50"/>
                <c:pt idx="2">
                  <c:v>100</c:v>
                </c:pt>
                <c:pt idx="3">
                  <c:v>93.69</c:v>
                </c:pt>
                <c:pt idx="4">
                  <c:v>82.67</c:v>
                </c:pt>
                <c:pt idx="5">
                  <c:v>74.944999999999993</c:v>
                </c:pt>
                <c:pt idx="6">
                  <c:v>70.31</c:v>
                </c:pt>
                <c:pt idx="7">
                  <c:v>59.29</c:v>
                </c:pt>
                <c:pt idx="8">
                  <c:v>44.45</c:v>
                </c:pt>
                <c:pt idx="9">
                  <c:v>36.43</c:v>
                </c:pt>
                <c:pt idx="10">
                  <c:v>27.36</c:v>
                </c:pt>
                <c:pt idx="11">
                  <c:v>12.03</c:v>
                </c:pt>
                <c:pt idx="12">
                  <c:v>5.33</c:v>
                </c:pt>
                <c:pt idx="13">
                  <c:v>4.43</c:v>
                </c:pt>
                <c:pt idx="14">
                  <c:v>2.8894965675057205</c:v>
                </c:pt>
                <c:pt idx="15">
                  <c:v>2.2066688285466047</c:v>
                </c:pt>
                <c:pt idx="16">
                  <c:v>0.83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CD-4CE1-BDA6-1AD0AABDCE6A}"/>
            </c:ext>
          </c:extLst>
        </c:ser>
        <c:ser>
          <c:idx val="8"/>
          <c:order val="8"/>
          <c:tx>
            <c:strRef>
              <c:f>Blad1!$Q$5</c:f>
              <c:strCache>
                <c:ptCount val="1"/>
                <c:pt idx="0">
                  <c:v>13-6-2019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Blad1!$Q$6:$Q$55</c:f>
              <c:numCache>
                <c:formatCode>General</c:formatCode>
                <c:ptCount val="50"/>
                <c:pt idx="2">
                  <c:v>100</c:v>
                </c:pt>
                <c:pt idx="3">
                  <c:v>94.59</c:v>
                </c:pt>
                <c:pt idx="4">
                  <c:v>85.37</c:v>
                </c:pt>
                <c:pt idx="5">
                  <c:v>77.363749999999996</c:v>
                </c:pt>
                <c:pt idx="6">
                  <c:v>72.56</c:v>
                </c:pt>
                <c:pt idx="7">
                  <c:v>56.59</c:v>
                </c:pt>
                <c:pt idx="8">
                  <c:v>41.08</c:v>
                </c:pt>
                <c:pt idx="9">
                  <c:v>22.87</c:v>
                </c:pt>
                <c:pt idx="10">
                  <c:v>12.08</c:v>
                </c:pt>
                <c:pt idx="11">
                  <c:v>4.63</c:v>
                </c:pt>
                <c:pt idx="12">
                  <c:v>4.37</c:v>
                </c:pt>
                <c:pt idx="13">
                  <c:v>3.83</c:v>
                </c:pt>
                <c:pt idx="14">
                  <c:v>2.5462471395881008</c:v>
                </c:pt>
                <c:pt idx="15">
                  <c:v>1.9772240237888372</c:v>
                </c:pt>
                <c:pt idx="16">
                  <c:v>0.83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CD-4CE1-BDA6-1AD0AABDCE6A}"/>
            </c:ext>
          </c:extLst>
        </c:ser>
        <c:ser>
          <c:idx val="9"/>
          <c:order val="9"/>
          <c:tx>
            <c:strRef>
              <c:f>Blad1!$R$5</c:f>
              <c:strCache>
                <c:ptCount val="1"/>
                <c:pt idx="0">
                  <c:v>14-6-2019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Blad1!$R$6:$R$55</c:f>
              <c:numCache>
                <c:formatCode>General</c:formatCode>
                <c:ptCount val="50"/>
                <c:pt idx="2">
                  <c:v>100</c:v>
                </c:pt>
                <c:pt idx="3">
                  <c:v>94.37</c:v>
                </c:pt>
                <c:pt idx="4">
                  <c:v>83.35</c:v>
                </c:pt>
                <c:pt idx="5">
                  <c:v>75.762499999999989</c:v>
                </c:pt>
                <c:pt idx="6">
                  <c:v>71.209999999999994</c:v>
                </c:pt>
                <c:pt idx="7">
                  <c:v>55.92</c:v>
                </c:pt>
                <c:pt idx="8">
                  <c:v>35.46</c:v>
                </c:pt>
                <c:pt idx="9">
                  <c:v>22.42</c:v>
                </c:pt>
                <c:pt idx="10">
                  <c:v>13.87</c:v>
                </c:pt>
                <c:pt idx="11">
                  <c:v>8.5</c:v>
                </c:pt>
                <c:pt idx="12">
                  <c:v>6.68</c:v>
                </c:pt>
                <c:pt idx="13">
                  <c:v>5.1100000000000003</c:v>
                </c:pt>
                <c:pt idx="14">
                  <c:v>3.4710755148741423</c:v>
                </c:pt>
                <c:pt idx="15">
                  <c:v>2.7446226703704157</c:v>
                </c:pt>
                <c:pt idx="16">
                  <c:v>1.28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FCD-4CE1-BDA6-1AD0AABDCE6A}"/>
            </c:ext>
          </c:extLst>
        </c:ser>
        <c:ser>
          <c:idx val="10"/>
          <c:order val="10"/>
          <c:tx>
            <c:strRef>
              <c:f>Blad1!$S$5</c:f>
              <c:strCache>
                <c:ptCount val="1"/>
                <c:pt idx="0">
                  <c:v>19-6-2019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Blad1!$S$6:$S$55</c:f>
              <c:numCache>
                <c:formatCode>General</c:formatCode>
                <c:ptCount val="50"/>
                <c:pt idx="2">
                  <c:v>100</c:v>
                </c:pt>
                <c:pt idx="3">
                  <c:v>94.82</c:v>
                </c:pt>
                <c:pt idx="4">
                  <c:v>85.82</c:v>
                </c:pt>
                <c:pt idx="5">
                  <c:v>78.094999999999999</c:v>
                </c:pt>
                <c:pt idx="6">
                  <c:v>73.459999999999994</c:v>
                </c:pt>
                <c:pt idx="7">
                  <c:v>60.42</c:v>
                </c:pt>
                <c:pt idx="8">
                  <c:v>44.9</c:v>
                </c:pt>
                <c:pt idx="9">
                  <c:v>35.68</c:v>
                </c:pt>
                <c:pt idx="10">
                  <c:v>26.24</c:v>
                </c:pt>
                <c:pt idx="11">
                  <c:v>8.6999999999999993</c:v>
                </c:pt>
                <c:pt idx="12">
                  <c:v>4.43</c:v>
                </c:pt>
                <c:pt idx="13">
                  <c:v>3.98</c:v>
                </c:pt>
                <c:pt idx="14">
                  <c:v>2.5379176201372999</c:v>
                </c:pt>
                <c:pt idx="15">
                  <c:v>1.8987149867227942</c:v>
                </c:pt>
                <c:pt idx="16">
                  <c:v>0.61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FCD-4CE1-BDA6-1AD0AABDCE6A}"/>
            </c:ext>
          </c:extLst>
        </c:ser>
        <c:ser>
          <c:idx val="11"/>
          <c:order val="11"/>
          <c:tx>
            <c:strRef>
              <c:f>Blad1!$T$5</c:f>
              <c:strCache>
                <c:ptCount val="1"/>
                <c:pt idx="0">
                  <c:v>24-6-2019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Blad1!$T$6:$T$55</c:f>
              <c:numCache>
                <c:formatCode>General</c:formatCode>
                <c:ptCount val="50"/>
                <c:pt idx="2">
                  <c:v>100</c:v>
                </c:pt>
                <c:pt idx="3">
                  <c:v>94.27</c:v>
                </c:pt>
                <c:pt idx="4">
                  <c:v>85.6</c:v>
                </c:pt>
                <c:pt idx="5">
                  <c:v>76.462500000000006</c:v>
                </c:pt>
                <c:pt idx="6">
                  <c:v>70.98</c:v>
                </c:pt>
                <c:pt idx="7">
                  <c:v>52.55</c:v>
                </c:pt>
                <c:pt idx="8">
                  <c:v>34.11</c:v>
                </c:pt>
                <c:pt idx="9">
                  <c:v>19.27</c:v>
                </c:pt>
                <c:pt idx="10">
                  <c:v>13.2</c:v>
                </c:pt>
                <c:pt idx="11">
                  <c:v>9.1999999999999993</c:v>
                </c:pt>
                <c:pt idx="12">
                  <c:v>5.1100000000000003</c:v>
                </c:pt>
                <c:pt idx="13">
                  <c:v>3.98</c:v>
                </c:pt>
                <c:pt idx="14">
                  <c:v>2.5379176201372999</c:v>
                </c:pt>
                <c:pt idx="15">
                  <c:v>1.8987149867227942</c:v>
                </c:pt>
                <c:pt idx="16">
                  <c:v>0.61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FCD-4CE1-BDA6-1AD0AABDCE6A}"/>
            </c:ext>
          </c:extLst>
        </c:ser>
        <c:ser>
          <c:idx val="12"/>
          <c:order val="12"/>
          <c:tx>
            <c:strRef>
              <c:f>Blad1!$U$5</c:f>
              <c:strCache>
                <c:ptCount val="1"/>
                <c:pt idx="0">
                  <c:v>26-6-2019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Blad1!$U$6:$U$55</c:f>
              <c:numCache>
                <c:formatCode>General</c:formatCode>
                <c:ptCount val="50"/>
                <c:pt idx="2">
                  <c:v>100</c:v>
                </c:pt>
                <c:pt idx="3">
                  <c:v>95.94</c:v>
                </c:pt>
                <c:pt idx="4">
                  <c:v>87.85</c:v>
                </c:pt>
                <c:pt idx="5">
                  <c:v>79.837499999999991</c:v>
                </c:pt>
                <c:pt idx="6">
                  <c:v>75.03</c:v>
                </c:pt>
                <c:pt idx="7">
                  <c:v>57.04</c:v>
                </c:pt>
                <c:pt idx="8">
                  <c:v>37.26</c:v>
                </c:pt>
                <c:pt idx="9">
                  <c:v>20.39</c:v>
                </c:pt>
                <c:pt idx="10">
                  <c:v>12.08</c:v>
                </c:pt>
                <c:pt idx="11">
                  <c:v>5.97</c:v>
                </c:pt>
                <c:pt idx="12">
                  <c:v>5.72</c:v>
                </c:pt>
                <c:pt idx="13">
                  <c:v>5.09</c:v>
                </c:pt>
                <c:pt idx="14">
                  <c:v>3.2670709382151029</c:v>
                </c:pt>
                <c:pt idx="15">
                  <c:v>2.459058113780149</c:v>
                </c:pt>
                <c:pt idx="16">
                  <c:v>0.83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FCD-4CE1-BDA6-1AD0AABDCE6A}"/>
            </c:ext>
          </c:extLst>
        </c:ser>
        <c:ser>
          <c:idx val="13"/>
          <c:order val="13"/>
          <c:tx>
            <c:strRef>
              <c:f>Blad1!$V$5</c:f>
              <c:strCache>
                <c:ptCount val="1"/>
                <c:pt idx="0">
                  <c:v>2-7-2019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Blad1!$V$6:$V$55</c:f>
              <c:numCache>
                <c:formatCode>General</c:formatCode>
                <c:ptCount val="50"/>
                <c:pt idx="2">
                  <c:v>100</c:v>
                </c:pt>
                <c:pt idx="3">
                  <c:v>92.79</c:v>
                </c:pt>
                <c:pt idx="4">
                  <c:v>86.27</c:v>
                </c:pt>
                <c:pt idx="5">
                  <c:v>78.12</c:v>
                </c:pt>
                <c:pt idx="6">
                  <c:v>73.23</c:v>
                </c:pt>
                <c:pt idx="7">
                  <c:v>54.34</c:v>
                </c:pt>
                <c:pt idx="8">
                  <c:v>37.479999999999997</c:v>
                </c:pt>
                <c:pt idx="9">
                  <c:v>19.72</c:v>
                </c:pt>
                <c:pt idx="10">
                  <c:v>8.93</c:v>
                </c:pt>
                <c:pt idx="11">
                  <c:v>3.42</c:v>
                </c:pt>
                <c:pt idx="12">
                  <c:v>3.24</c:v>
                </c:pt>
                <c:pt idx="13">
                  <c:v>2.41</c:v>
                </c:pt>
                <c:pt idx="14">
                  <c:v>1.6397482837528607</c:v>
                </c:pt>
                <c:pt idx="15">
                  <c:v>1.2983344142733029</c:v>
                </c:pt>
                <c:pt idx="16">
                  <c:v>0.61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FCD-4CE1-BDA6-1AD0AABDCE6A}"/>
            </c:ext>
          </c:extLst>
        </c:ser>
        <c:ser>
          <c:idx val="14"/>
          <c:order val="14"/>
          <c:tx>
            <c:strRef>
              <c:f>Blad1!$W$5</c:f>
              <c:strCache>
                <c:ptCount val="1"/>
                <c:pt idx="0">
                  <c:v>4-7-2019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Blad1!$W$6:$W$55</c:f>
              <c:numCache>
                <c:formatCode>General</c:formatCode>
                <c:ptCount val="50"/>
                <c:pt idx="2">
                  <c:v>100</c:v>
                </c:pt>
                <c:pt idx="3">
                  <c:v>94.82</c:v>
                </c:pt>
                <c:pt idx="4">
                  <c:v>87.4</c:v>
                </c:pt>
                <c:pt idx="5">
                  <c:v>81.918750000000003</c:v>
                </c:pt>
                <c:pt idx="6">
                  <c:v>78.63</c:v>
                </c:pt>
                <c:pt idx="7">
                  <c:v>65.36</c:v>
                </c:pt>
                <c:pt idx="8">
                  <c:v>42.2</c:v>
                </c:pt>
                <c:pt idx="9">
                  <c:v>23.54</c:v>
                </c:pt>
                <c:pt idx="10">
                  <c:v>14.32</c:v>
                </c:pt>
                <c:pt idx="11">
                  <c:v>6.9</c:v>
                </c:pt>
                <c:pt idx="12">
                  <c:v>3.23</c:v>
                </c:pt>
                <c:pt idx="13">
                  <c:v>3.09</c:v>
                </c:pt>
                <c:pt idx="14">
                  <c:v>2.067276887871853</c:v>
                </c:pt>
                <c:pt idx="15">
                  <c:v>1.6139551389517734</c:v>
                </c:pt>
                <c:pt idx="16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FCD-4CE1-BDA6-1AD0AABDCE6A}"/>
            </c:ext>
          </c:extLst>
        </c:ser>
        <c:ser>
          <c:idx val="15"/>
          <c:order val="15"/>
          <c:tx>
            <c:strRef>
              <c:f>Blad1!$X$5</c:f>
              <c:strCache>
                <c:ptCount val="1"/>
                <c:pt idx="0">
                  <c:v>8-7-2019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Blad1!$X$6:$X$55</c:f>
              <c:numCache>
                <c:formatCode>General</c:formatCode>
                <c:ptCount val="50"/>
                <c:pt idx="2">
                  <c:v>100</c:v>
                </c:pt>
                <c:pt idx="3">
                  <c:v>95.49</c:v>
                </c:pt>
                <c:pt idx="4">
                  <c:v>84.47</c:v>
                </c:pt>
                <c:pt idx="5">
                  <c:v>76.745000000000005</c:v>
                </c:pt>
                <c:pt idx="6">
                  <c:v>72.11</c:v>
                </c:pt>
                <c:pt idx="7">
                  <c:v>54.79</c:v>
                </c:pt>
                <c:pt idx="8">
                  <c:v>34.33</c:v>
                </c:pt>
                <c:pt idx="9">
                  <c:v>20.39</c:v>
                </c:pt>
                <c:pt idx="10">
                  <c:v>11.18</c:v>
                </c:pt>
                <c:pt idx="11">
                  <c:v>5.78</c:v>
                </c:pt>
                <c:pt idx="12">
                  <c:v>3.34</c:v>
                </c:pt>
                <c:pt idx="13">
                  <c:v>3.12</c:v>
                </c:pt>
                <c:pt idx="14">
                  <c:v>2.1529061784897028</c:v>
                </c:pt>
                <c:pt idx="15">
                  <c:v>1.7242420979209245</c:v>
                </c:pt>
                <c:pt idx="16">
                  <c:v>0.86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FCD-4CE1-BDA6-1AD0AABDCE6A}"/>
            </c:ext>
          </c:extLst>
        </c:ser>
        <c:ser>
          <c:idx val="16"/>
          <c:order val="16"/>
          <c:tx>
            <c:strRef>
              <c:f>Blad1!$Y$5</c:f>
              <c:strCache>
                <c:ptCount val="1"/>
                <c:pt idx="0">
                  <c:v>10-7-2019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Blad1!$Y$6:$Y$55</c:f>
              <c:numCache>
                <c:formatCode>General</c:formatCode>
                <c:ptCount val="50"/>
                <c:pt idx="2">
                  <c:v>100</c:v>
                </c:pt>
                <c:pt idx="3">
                  <c:v>95.34</c:v>
                </c:pt>
                <c:pt idx="4">
                  <c:v>85.82</c:v>
                </c:pt>
                <c:pt idx="5">
                  <c:v>79.21374999999999</c:v>
                </c:pt>
                <c:pt idx="6">
                  <c:v>75.25</c:v>
                </c:pt>
                <c:pt idx="7">
                  <c:v>58.39</c:v>
                </c:pt>
                <c:pt idx="8">
                  <c:v>38.159999999999997</c:v>
                </c:pt>
                <c:pt idx="9">
                  <c:v>22.64</c:v>
                </c:pt>
                <c:pt idx="10">
                  <c:v>10.73</c:v>
                </c:pt>
                <c:pt idx="11">
                  <c:v>2.71</c:v>
                </c:pt>
                <c:pt idx="12">
                  <c:v>2.61</c:v>
                </c:pt>
                <c:pt idx="13">
                  <c:v>2.42</c:v>
                </c:pt>
                <c:pt idx="14">
                  <c:v>1.7353318077803204</c:v>
                </c:pt>
                <c:pt idx="15">
                  <c:v>1.43185281268738</c:v>
                </c:pt>
                <c:pt idx="16">
                  <c:v>0.82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FCD-4CE1-BDA6-1AD0AABDCE6A}"/>
            </c:ext>
          </c:extLst>
        </c:ser>
        <c:ser>
          <c:idx val="17"/>
          <c:order val="17"/>
          <c:tx>
            <c:strRef>
              <c:f>Blad1!$Z$5</c:f>
              <c:strCache>
                <c:ptCount val="1"/>
                <c:pt idx="0">
                  <c:v>16-7-2019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Blad1!$Z$6:$Z$55</c:f>
              <c:numCache>
                <c:formatCode>General</c:formatCode>
                <c:ptCount val="50"/>
                <c:pt idx="2">
                  <c:v>100</c:v>
                </c:pt>
                <c:pt idx="3">
                  <c:v>93.54</c:v>
                </c:pt>
                <c:pt idx="4">
                  <c:v>87.05</c:v>
                </c:pt>
                <c:pt idx="5">
                  <c:v>78.943749999999994</c:v>
                </c:pt>
                <c:pt idx="6">
                  <c:v>74.08</c:v>
                </c:pt>
                <c:pt idx="7">
                  <c:v>56.96</c:v>
                </c:pt>
                <c:pt idx="8">
                  <c:v>37.76</c:v>
                </c:pt>
                <c:pt idx="9">
                  <c:v>20.64</c:v>
                </c:pt>
                <c:pt idx="10">
                  <c:v>7.92</c:v>
                </c:pt>
                <c:pt idx="11">
                  <c:v>4.04</c:v>
                </c:pt>
                <c:pt idx="12">
                  <c:v>3.87</c:v>
                </c:pt>
                <c:pt idx="13">
                  <c:v>3.55</c:v>
                </c:pt>
                <c:pt idx="14">
                  <c:v>2.2020594965675055</c:v>
                </c:pt>
                <c:pt idx="15">
                  <c:v>1.6045852249782793</c:v>
                </c:pt>
                <c:pt idx="16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FCD-4CE1-BDA6-1AD0AABDCE6A}"/>
            </c:ext>
          </c:extLst>
        </c:ser>
        <c:ser>
          <c:idx val="18"/>
          <c:order val="18"/>
          <c:tx>
            <c:strRef>
              <c:f>Blad1!$AA$5</c:f>
              <c:strCache>
                <c:ptCount val="1"/>
                <c:pt idx="0">
                  <c:v>18-7-2019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Blad1!$AA$6:$AA$55</c:f>
              <c:numCache>
                <c:formatCode>General</c:formatCode>
                <c:ptCount val="50"/>
                <c:pt idx="2">
                  <c:v>100</c:v>
                </c:pt>
                <c:pt idx="3">
                  <c:v>91.82</c:v>
                </c:pt>
                <c:pt idx="4">
                  <c:v>83.68</c:v>
                </c:pt>
                <c:pt idx="5">
                  <c:v>78.655000000000001</c:v>
                </c:pt>
                <c:pt idx="6">
                  <c:v>75.64</c:v>
                </c:pt>
                <c:pt idx="7">
                  <c:v>58.25</c:v>
                </c:pt>
                <c:pt idx="8">
                  <c:v>40.090000000000003</c:v>
                </c:pt>
                <c:pt idx="9">
                  <c:v>20.64</c:v>
                </c:pt>
                <c:pt idx="10">
                  <c:v>8.44</c:v>
                </c:pt>
                <c:pt idx="11">
                  <c:v>4.84</c:v>
                </c:pt>
                <c:pt idx="12">
                  <c:v>3.51</c:v>
                </c:pt>
                <c:pt idx="13">
                  <c:v>2.48</c:v>
                </c:pt>
                <c:pt idx="14">
                  <c:v>1.7011899313501142</c:v>
                </c:pt>
                <c:pt idx="15">
                  <c:v>1.3559825744318945</c:v>
                </c:pt>
                <c:pt idx="16">
                  <c:v>0.66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FCD-4CE1-BDA6-1AD0AABDCE6A}"/>
            </c:ext>
          </c:extLst>
        </c:ser>
        <c:ser>
          <c:idx val="19"/>
          <c:order val="19"/>
          <c:tx>
            <c:strRef>
              <c:f>Blad1!$AB$5</c:f>
              <c:strCache>
                <c:ptCount val="1"/>
                <c:pt idx="0">
                  <c:v>22-7-2019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Blad1!$AB$6:$AB$55</c:f>
              <c:numCache>
                <c:formatCode>General</c:formatCode>
                <c:ptCount val="50"/>
                <c:pt idx="2">
                  <c:v>100</c:v>
                </c:pt>
                <c:pt idx="3">
                  <c:v>93.17</c:v>
                </c:pt>
                <c:pt idx="4">
                  <c:v>83.42</c:v>
                </c:pt>
                <c:pt idx="5">
                  <c:v>78.232500000000002</c:v>
                </c:pt>
                <c:pt idx="6">
                  <c:v>75.12</c:v>
                </c:pt>
                <c:pt idx="7">
                  <c:v>61.11</c:v>
                </c:pt>
                <c:pt idx="8">
                  <c:v>41.65</c:v>
                </c:pt>
                <c:pt idx="9">
                  <c:v>20.38</c:v>
                </c:pt>
                <c:pt idx="10">
                  <c:v>8.44</c:v>
                </c:pt>
                <c:pt idx="11">
                  <c:v>5.08</c:v>
                </c:pt>
                <c:pt idx="12">
                  <c:v>4.88</c:v>
                </c:pt>
                <c:pt idx="13">
                  <c:v>4.46</c:v>
                </c:pt>
                <c:pt idx="14">
                  <c:v>2.8339130434782609</c:v>
                </c:pt>
                <c:pt idx="15">
                  <c:v>2.1131504301325275</c:v>
                </c:pt>
                <c:pt idx="16">
                  <c:v>0.66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FCD-4CE1-BDA6-1AD0AABDCE6A}"/>
            </c:ext>
          </c:extLst>
        </c:ser>
        <c:ser>
          <c:idx val="20"/>
          <c:order val="20"/>
          <c:tx>
            <c:strRef>
              <c:f>Blad1!$AC$5</c:f>
              <c:strCache>
                <c:ptCount val="1"/>
                <c:pt idx="0">
                  <c:v>24-7-2019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Blad1!$AC$6:$AC$55</c:f>
              <c:numCache>
                <c:formatCode>General</c:formatCode>
                <c:ptCount val="50"/>
                <c:pt idx="2">
                  <c:v>100</c:v>
                </c:pt>
                <c:pt idx="3">
                  <c:v>94.83</c:v>
                </c:pt>
                <c:pt idx="4">
                  <c:v>86.27</c:v>
                </c:pt>
                <c:pt idx="5">
                  <c:v>79.782499999999999</c:v>
                </c:pt>
                <c:pt idx="6">
                  <c:v>75.89</c:v>
                </c:pt>
                <c:pt idx="7">
                  <c:v>59.55</c:v>
                </c:pt>
                <c:pt idx="8">
                  <c:v>41.91</c:v>
                </c:pt>
                <c:pt idx="9">
                  <c:v>20.12</c:v>
                </c:pt>
                <c:pt idx="10">
                  <c:v>12.33</c:v>
                </c:pt>
                <c:pt idx="11">
                  <c:v>6.01</c:v>
                </c:pt>
                <c:pt idx="12">
                  <c:v>4.22</c:v>
                </c:pt>
                <c:pt idx="13">
                  <c:v>3.25</c:v>
                </c:pt>
                <c:pt idx="14">
                  <c:v>2.0304347826086957</c:v>
                </c:pt>
                <c:pt idx="15">
                  <c:v>1.4898628225993957</c:v>
                </c:pt>
                <c:pt idx="16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FCD-4CE1-BDA6-1AD0AABDCE6A}"/>
            </c:ext>
          </c:extLst>
        </c:ser>
        <c:ser>
          <c:idx val="21"/>
          <c:order val="21"/>
          <c:tx>
            <c:strRef>
              <c:f>Blad1!$AD$5</c:f>
              <c:strCache>
                <c:ptCount val="1"/>
                <c:pt idx="0">
                  <c:v>29-7-2019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Blad1!$AD$6:$AD$55</c:f>
              <c:numCache>
                <c:formatCode>General</c:formatCode>
                <c:ptCount val="50"/>
                <c:pt idx="2">
                  <c:v>100</c:v>
                </c:pt>
                <c:pt idx="3">
                  <c:v>97.52</c:v>
                </c:pt>
                <c:pt idx="4">
                  <c:v>86.27</c:v>
                </c:pt>
                <c:pt idx="5">
                  <c:v>78.488749999999996</c:v>
                </c:pt>
                <c:pt idx="6">
                  <c:v>73.819999999999993</c:v>
                </c:pt>
                <c:pt idx="7">
                  <c:v>56.44</c:v>
                </c:pt>
                <c:pt idx="8">
                  <c:v>38.799999999999997</c:v>
                </c:pt>
                <c:pt idx="9">
                  <c:v>17.260000000000002</c:v>
                </c:pt>
                <c:pt idx="10">
                  <c:v>6.42</c:v>
                </c:pt>
                <c:pt idx="11">
                  <c:v>5.91</c:v>
                </c:pt>
                <c:pt idx="12">
                  <c:v>5.64</c:v>
                </c:pt>
                <c:pt idx="13">
                  <c:v>5.17</c:v>
                </c:pt>
                <c:pt idx="14">
                  <c:v>3.1288329519450797</c:v>
                </c:pt>
                <c:pt idx="15">
                  <c:v>2.2240861978242514</c:v>
                </c:pt>
                <c:pt idx="16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FCD-4CE1-BDA6-1AD0AABDCE6A}"/>
            </c:ext>
          </c:extLst>
        </c:ser>
        <c:ser>
          <c:idx val="22"/>
          <c:order val="22"/>
          <c:tx>
            <c:strRef>
              <c:f>Blad1!$AE$5</c:f>
              <c:strCache>
                <c:ptCount val="1"/>
                <c:pt idx="0">
                  <c:v>1-8-2019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Blad1!$AE$6:$AE$55</c:f>
              <c:numCache>
                <c:formatCode>General</c:formatCode>
                <c:ptCount val="50"/>
                <c:pt idx="2">
                  <c:v>100</c:v>
                </c:pt>
                <c:pt idx="3">
                  <c:v>91.82</c:v>
                </c:pt>
                <c:pt idx="4">
                  <c:v>83.68</c:v>
                </c:pt>
                <c:pt idx="5">
                  <c:v>78.655000000000001</c:v>
                </c:pt>
                <c:pt idx="6">
                  <c:v>75.64</c:v>
                </c:pt>
                <c:pt idx="7">
                  <c:v>55.92</c:v>
                </c:pt>
                <c:pt idx="8">
                  <c:v>34.39</c:v>
                </c:pt>
                <c:pt idx="9">
                  <c:v>20.9</c:v>
                </c:pt>
                <c:pt idx="10">
                  <c:v>10</c:v>
                </c:pt>
                <c:pt idx="11">
                  <c:v>4.84</c:v>
                </c:pt>
                <c:pt idx="12">
                  <c:v>3.51</c:v>
                </c:pt>
                <c:pt idx="13">
                  <c:v>1.96</c:v>
                </c:pt>
                <c:pt idx="14">
                  <c:v>1.2924485125858123</c:v>
                </c:pt>
                <c:pt idx="15">
                  <c:v>0.99655649237019539</c:v>
                </c:pt>
                <c:pt idx="16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8FCD-4CE1-BDA6-1AD0AABDCE6A}"/>
            </c:ext>
          </c:extLst>
        </c:ser>
        <c:ser>
          <c:idx val="23"/>
          <c:order val="23"/>
          <c:tx>
            <c:strRef>
              <c:f>Blad1!$AF$5</c:f>
              <c:strCache>
                <c:ptCount val="1"/>
                <c:pt idx="0">
                  <c:v>5-8-2019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Blad1!$AF$6:$AF$55</c:f>
              <c:numCache>
                <c:formatCode>General</c:formatCode>
                <c:ptCount val="50"/>
                <c:pt idx="2">
                  <c:v>100</c:v>
                </c:pt>
                <c:pt idx="3">
                  <c:v>92.76</c:v>
                </c:pt>
                <c:pt idx="4">
                  <c:v>83.68</c:v>
                </c:pt>
                <c:pt idx="5">
                  <c:v>77.355000000000004</c:v>
                </c:pt>
                <c:pt idx="6">
                  <c:v>73.56</c:v>
                </c:pt>
                <c:pt idx="7">
                  <c:v>56.18</c:v>
                </c:pt>
                <c:pt idx="8">
                  <c:v>42.43</c:v>
                </c:pt>
                <c:pt idx="9">
                  <c:v>29.72</c:v>
                </c:pt>
                <c:pt idx="10">
                  <c:v>18.82</c:v>
                </c:pt>
                <c:pt idx="11">
                  <c:v>5.33</c:v>
                </c:pt>
                <c:pt idx="12">
                  <c:v>4.29</c:v>
                </c:pt>
                <c:pt idx="13">
                  <c:v>4.03</c:v>
                </c:pt>
                <c:pt idx="14">
                  <c:v>2.6991762013729979</c:v>
                </c:pt>
                <c:pt idx="15">
                  <c:v>2.1092889046610948</c:v>
                </c:pt>
                <c:pt idx="16">
                  <c:v>0.92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8FCD-4CE1-BDA6-1AD0AABDCE6A}"/>
            </c:ext>
          </c:extLst>
        </c:ser>
        <c:ser>
          <c:idx val="24"/>
          <c:order val="24"/>
          <c:tx>
            <c:strRef>
              <c:f>Blad1!$AG$5</c:f>
              <c:strCache>
                <c:ptCount val="1"/>
                <c:pt idx="0">
                  <c:v>8-8-2019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Blad1!$AG$6:$AG$55</c:f>
              <c:numCache>
                <c:formatCode>General</c:formatCode>
                <c:ptCount val="50"/>
                <c:pt idx="2">
                  <c:v>100</c:v>
                </c:pt>
                <c:pt idx="3">
                  <c:v>92.77</c:v>
                </c:pt>
                <c:pt idx="4">
                  <c:v>85.68</c:v>
                </c:pt>
                <c:pt idx="5">
                  <c:v>79.142499999999998</c:v>
                </c:pt>
                <c:pt idx="6">
                  <c:v>75.22</c:v>
                </c:pt>
                <c:pt idx="7">
                  <c:v>60.53</c:v>
                </c:pt>
                <c:pt idx="8">
                  <c:v>48.6</c:v>
                </c:pt>
                <c:pt idx="9">
                  <c:v>38.130000000000003</c:v>
                </c:pt>
                <c:pt idx="10">
                  <c:v>28.99</c:v>
                </c:pt>
                <c:pt idx="11">
                  <c:v>17.87</c:v>
                </c:pt>
                <c:pt idx="12">
                  <c:v>6.11</c:v>
                </c:pt>
                <c:pt idx="13">
                  <c:v>3.51</c:v>
                </c:pt>
                <c:pt idx="14">
                  <c:v>2.2904347826086955</c:v>
                </c:pt>
                <c:pt idx="15">
                  <c:v>1.7498628225993955</c:v>
                </c:pt>
                <c:pt idx="16">
                  <c:v>0.66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8FCD-4CE1-BDA6-1AD0AABDCE6A}"/>
            </c:ext>
          </c:extLst>
        </c:ser>
        <c:ser>
          <c:idx val="25"/>
          <c:order val="25"/>
          <c:tx>
            <c:strRef>
              <c:f>Blad1!$AH$5</c:f>
              <c:strCache>
                <c:ptCount val="1"/>
                <c:pt idx="0">
                  <c:v>13-8-2019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Blad1!$AH$6:$AH$55</c:f>
              <c:numCache>
                <c:formatCode>General</c:formatCode>
                <c:ptCount val="50"/>
                <c:pt idx="2">
                  <c:v>100</c:v>
                </c:pt>
                <c:pt idx="3">
                  <c:v>95.87</c:v>
                </c:pt>
                <c:pt idx="4">
                  <c:v>86.53</c:v>
                </c:pt>
                <c:pt idx="5">
                  <c:v>75.83</c:v>
                </c:pt>
                <c:pt idx="6">
                  <c:v>69.41</c:v>
                </c:pt>
                <c:pt idx="7">
                  <c:v>48.4</c:v>
                </c:pt>
                <c:pt idx="8">
                  <c:v>33.61</c:v>
                </c:pt>
                <c:pt idx="9">
                  <c:v>19.86</c:v>
                </c:pt>
                <c:pt idx="10">
                  <c:v>8.6999999999999993</c:v>
                </c:pt>
                <c:pt idx="11">
                  <c:v>3.17</c:v>
                </c:pt>
                <c:pt idx="12">
                  <c:v>3.05</c:v>
                </c:pt>
                <c:pt idx="13">
                  <c:v>2.81</c:v>
                </c:pt>
                <c:pt idx="14">
                  <c:v>1.8899771167048054</c:v>
                </c:pt>
                <c:pt idx="15">
                  <c:v>1.4821772170486667</c:v>
                </c:pt>
                <c:pt idx="16">
                  <c:v>0.66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8FCD-4CE1-BDA6-1AD0AABDCE6A}"/>
            </c:ext>
          </c:extLst>
        </c:ser>
        <c:ser>
          <c:idx val="26"/>
          <c:order val="26"/>
          <c:tx>
            <c:strRef>
              <c:f>Blad1!$AI$5</c:f>
              <c:strCache>
                <c:ptCount val="1"/>
                <c:pt idx="0">
                  <c:v>15-8-2019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Blad1!$AI$6:$AI$55</c:f>
              <c:numCache>
                <c:formatCode>General</c:formatCode>
                <c:ptCount val="50"/>
                <c:pt idx="2">
                  <c:v>100</c:v>
                </c:pt>
                <c:pt idx="3">
                  <c:v>95.09</c:v>
                </c:pt>
                <c:pt idx="4">
                  <c:v>87.83</c:v>
                </c:pt>
                <c:pt idx="5">
                  <c:v>82.317499999999995</c:v>
                </c:pt>
                <c:pt idx="6">
                  <c:v>79.010000000000005</c:v>
                </c:pt>
                <c:pt idx="7">
                  <c:v>61.63</c:v>
                </c:pt>
                <c:pt idx="8">
                  <c:v>44.76</c:v>
                </c:pt>
                <c:pt idx="9">
                  <c:v>27.38</c:v>
                </c:pt>
                <c:pt idx="10">
                  <c:v>14.41</c:v>
                </c:pt>
                <c:pt idx="11">
                  <c:v>4.8099999999999996</c:v>
                </c:pt>
                <c:pt idx="12">
                  <c:v>2.33</c:v>
                </c:pt>
                <c:pt idx="13">
                  <c:v>2.14</c:v>
                </c:pt>
                <c:pt idx="14">
                  <c:v>1.5109610983981696</c:v>
                </c:pt>
                <c:pt idx="15">
                  <c:v>1.2321397716565305</c:v>
                </c:pt>
                <c:pt idx="16">
                  <c:v>0.67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FCD-4CE1-BDA6-1AD0AABDCE6A}"/>
            </c:ext>
          </c:extLst>
        </c:ser>
        <c:ser>
          <c:idx val="27"/>
          <c:order val="27"/>
          <c:tx>
            <c:strRef>
              <c:f>Blad1!$AJ$5</c:f>
              <c:strCache>
                <c:ptCount val="1"/>
                <c:pt idx="0">
                  <c:v>sample gemiddelde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Blad1!$AJ$6:$AJ$55</c:f>
              <c:numCache>
                <c:formatCode>General</c:formatCode>
                <c:ptCount val="50"/>
                <c:pt idx="17">
                  <c:v>5</c:v>
                </c:pt>
                <c:pt idx="18">
                  <c:v>10</c:v>
                </c:pt>
                <c:pt idx="19">
                  <c:v>15</c:v>
                </c:pt>
                <c:pt idx="20">
                  <c:v>16</c:v>
                </c:pt>
                <c:pt idx="21">
                  <c:v>20</c:v>
                </c:pt>
                <c:pt idx="22">
                  <c:v>25</c:v>
                </c:pt>
                <c:pt idx="23">
                  <c:v>30</c:v>
                </c:pt>
                <c:pt idx="24">
                  <c:v>35</c:v>
                </c:pt>
                <c:pt idx="25">
                  <c:v>40</c:v>
                </c:pt>
                <c:pt idx="26">
                  <c:v>45</c:v>
                </c:pt>
                <c:pt idx="27">
                  <c:v>50</c:v>
                </c:pt>
                <c:pt idx="28">
                  <c:v>55</c:v>
                </c:pt>
                <c:pt idx="29">
                  <c:v>60</c:v>
                </c:pt>
                <c:pt idx="30">
                  <c:v>65</c:v>
                </c:pt>
                <c:pt idx="31">
                  <c:v>70</c:v>
                </c:pt>
                <c:pt idx="32">
                  <c:v>75</c:v>
                </c:pt>
                <c:pt idx="33">
                  <c:v>80</c:v>
                </c:pt>
                <c:pt idx="34">
                  <c:v>84</c:v>
                </c:pt>
                <c:pt idx="35">
                  <c:v>85</c:v>
                </c:pt>
                <c:pt idx="36">
                  <c:v>90</c:v>
                </c:pt>
                <c:pt idx="37">
                  <c:v>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FCD-4CE1-BDA6-1AD0AABDCE6A}"/>
            </c:ext>
          </c:extLst>
        </c:ser>
        <c:ser>
          <c:idx val="28"/>
          <c:order val="28"/>
          <c:tx>
            <c:strRef>
              <c:f>Blad1!$AK$5</c:f>
              <c:strCache>
                <c:ptCount val="1"/>
                <c:pt idx="0">
                  <c:v>boven- en ondergrens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Blad1!$AK$6:$AK$55</c:f>
              <c:numCache>
                <c:formatCode>General</c:formatCode>
                <c:ptCount val="50"/>
                <c:pt idx="38">
                  <c:v>0</c:v>
                </c:pt>
                <c:pt idx="39">
                  <c:v>0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35</c:v>
                </c:pt>
                <c:pt idx="46">
                  <c:v>35</c:v>
                </c:pt>
                <c:pt idx="47">
                  <c:v>65</c:v>
                </c:pt>
                <c:pt idx="48">
                  <c:v>100</c:v>
                </c:pt>
                <c:pt idx="4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FCD-4CE1-BDA6-1AD0AABDCE6A}"/>
            </c:ext>
          </c:extLst>
        </c:ser>
        <c:ser>
          <c:idx val="29"/>
          <c:order val="29"/>
          <c:tx>
            <c:strRef>
              <c:f>Blad1!$AL$5</c:f>
              <c:strCache>
                <c:ptCount val="1"/>
                <c:pt idx="0">
                  <c:v>boven- en ondergrens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Blad1!$H$6:$H$55</c:f>
              <c:numCache>
                <c:formatCode>General</c:formatCode>
                <c:ptCount val="50"/>
                <c:pt idx="0">
                  <c:v>90</c:v>
                </c:pt>
                <c:pt idx="1">
                  <c:v>63</c:v>
                </c:pt>
                <c:pt idx="2">
                  <c:v>45</c:v>
                </c:pt>
                <c:pt idx="3">
                  <c:v>31.5</c:v>
                </c:pt>
                <c:pt idx="4">
                  <c:v>22.4</c:v>
                </c:pt>
                <c:pt idx="5">
                  <c:v>20</c:v>
                </c:pt>
                <c:pt idx="6">
                  <c:v>16</c:v>
                </c:pt>
                <c:pt idx="7">
                  <c:v>11.2</c:v>
                </c:pt>
                <c:pt idx="8">
                  <c:v>8</c:v>
                </c:pt>
                <c:pt idx="9">
                  <c:v>5.6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0.25</c:v>
                </c:pt>
                <c:pt idx="15">
                  <c:v>0.125</c:v>
                </c:pt>
                <c:pt idx="16">
                  <c:v>6.3E-2</c:v>
                </c:pt>
                <c:pt idx="17">
                  <c:v>1.3924448675085574</c:v>
                </c:pt>
                <c:pt idx="18">
                  <c:v>3.1690596563893143</c:v>
                </c:pt>
                <c:pt idx="19">
                  <c:v>4.2017935115646745</c:v>
                </c:pt>
                <c:pt idx="20">
                  <c:v>4.3733988909936059</c:v>
                </c:pt>
                <c:pt idx="21">
                  <c:v>5.0328275937555116</c:v>
                </c:pt>
                <c:pt idx="22">
                  <c:v>5.7770582355564271</c:v>
                </c:pt>
                <c:pt idx="23">
                  <c:v>6.5154736757754526</c:v>
                </c:pt>
                <c:pt idx="24">
                  <c:v>7.2886206370280142</c:v>
                </c:pt>
                <c:pt idx="25">
                  <c:v>8.1151299645390012</c:v>
                </c:pt>
                <c:pt idx="26">
                  <c:v>9.0061170844208078</c:v>
                </c:pt>
                <c:pt idx="27">
                  <c:v>9.892903301261132</c:v>
                </c:pt>
                <c:pt idx="28">
                  <c:v>10.876137112129568</c:v>
                </c:pt>
                <c:pt idx="29">
                  <c:v>12.077167703750668</c:v>
                </c:pt>
                <c:pt idx="30">
                  <c:v>13.535191390477644</c:v>
                </c:pt>
                <c:pt idx="31">
                  <c:v>15.068382528436459</c:v>
                </c:pt>
                <c:pt idx="32">
                  <c:v>17.265264114027008</c:v>
                </c:pt>
                <c:pt idx="33">
                  <c:v>20.356444824787754</c:v>
                </c:pt>
                <c:pt idx="34">
                  <c:v>22.131489165095807</c:v>
                </c:pt>
                <c:pt idx="35">
                  <c:v>22.678387980613842</c:v>
                </c:pt>
                <c:pt idx="36">
                  <c:v>27.131937691327138</c:v>
                </c:pt>
                <c:pt idx="37">
                  <c:v>33.179084674542736</c:v>
                </c:pt>
                <c:pt idx="38">
                  <c:v>0.01</c:v>
                </c:pt>
                <c:pt idx="39">
                  <c:v>6.3E-2</c:v>
                </c:pt>
                <c:pt idx="40">
                  <c:v>6.4000000000000001E-2</c:v>
                </c:pt>
                <c:pt idx="41">
                  <c:v>0.125</c:v>
                </c:pt>
                <c:pt idx="42">
                  <c:v>0.25</c:v>
                </c:pt>
                <c:pt idx="43">
                  <c:v>0.5</c:v>
                </c:pt>
                <c:pt idx="44">
                  <c:v>1</c:v>
                </c:pt>
                <c:pt idx="45">
                  <c:v>2</c:v>
                </c:pt>
                <c:pt idx="46">
                  <c:v>4</c:v>
                </c:pt>
                <c:pt idx="47">
                  <c:v>8</c:v>
                </c:pt>
                <c:pt idx="48">
                  <c:v>16</c:v>
                </c:pt>
                <c:pt idx="49">
                  <c:v>32</c:v>
                </c:pt>
              </c:numCache>
            </c:numRef>
          </c:xVal>
          <c:yVal>
            <c:numRef>
              <c:f>Blad1!$AL$6:$AL$55</c:f>
              <c:numCache>
                <c:formatCode>General</c:formatCode>
                <c:ptCount val="50"/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30</c:v>
                </c:pt>
                <c:pt idx="48">
                  <c:v>70</c:v>
                </c:pt>
                <c:pt idx="4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8FCD-4CE1-BDA6-1AD0AABDC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087704"/>
        <c:axId val="373089016"/>
      </c:scatterChart>
      <c:valAx>
        <c:axId val="37308770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zeefopening [mm]</a:t>
                </a:r>
              </a:p>
            </c:rich>
          </c:tx>
          <c:layout>
            <c:manualLayout>
              <c:xMode val="edge"/>
              <c:yMode val="edge"/>
              <c:x val="0.35715727841712092"/>
              <c:y val="0.94090065875244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089016"/>
        <c:crosses val="autoZero"/>
        <c:crossBetween val="midCat"/>
      </c:valAx>
      <c:valAx>
        <c:axId val="3730890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fractie [-] gezeefd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087704"/>
        <c:crossesAt val="1.0000000000000002E-2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28"/>
        <c:delete val="1"/>
      </c:legendEntry>
      <c:layout>
        <c:manualLayout>
          <c:xMode val="edge"/>
          <c:yMode val="edge"/>
          <c:x val="7.0102294905444507E-2"/>
          <c:y val="4.5857670417018485E-2"/>
          <c:w val="0.3790261794198802"/>
          <c:h val="0.76449973293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sediment geleverd voor suppletie 2019</a:t>
            </a:r>
          </a:p>
        </c:rich>
      </c:tx>
      <c:layout>
        <c:manualLayout>
          <c:xMode val="edge"/>
          <c:yMode val="edge"/>
          <c:x val="7.4646515959698595E-2"/>
          <c:y val="7.32127476313522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66454058834058E-2"/>
          <c:y val="7.3600344530577108E-2"/>
          <c:w val="0.89766695829687959"/>
          <c:h val="0.84425759764525554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Blad1!$H$83</c:f>
              <c:strCache>
                <c:ptCount val="1"/>
                <c:pt idx="0">
                  <c:v>D5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Blad1!$I$82:$AI$82</c:f>
              <c:numCache>
                <c:formatCode>m/d/yyyy</c:formatCode>
                <c:ptCount val="27"/>
                <c:pt idx="0">
                  <c:v>43573</c:v>
                </c:pt>
                <c:pt idx="1">
                  <c:v>43584</c:v>
                </c:pt>
                <c:pt idx="2">
                  <c:v>43593</c:v>
                </c:pt>
                <c:pt idx="3">
                  <c:v>43601</c:v>
                </c:pt>
                <c:pt idx="4">
                  <c:v>43605</c:v>
                </c:pt>
                <c:pt idx="5">
                  <c:v>43612</c:v>
                </c:pt>
                <c:pt idx="6">
                  <c:v>43623</c:v>
                </c:pt>
                <c:pt idx="7">
                  <c:v>43627</c:v>
                </c:pt>
                <c:pt idx="8">
                  <c:v>43629</c:v>
                </c:pt>
                <c:pt idx="9">
                  <c:v>43630</c:v>
                </c:pt>
                <c:pt idx="10">
                  <c:v>43635</c:v>
                </c:pt>
                <c:pt idx="11">
                  <c:v>43640</c:v>
                </c:pt>
                <c:pt idx="12">
                  <c:v>43642</c:v>
                </c:pt>
                <c:pt idx="13">
                  <c:v>43648</c:v>
                </c:pt>
                <c:pt idx="14">
                  <c:v>43650</c:v>
                </c:pt>
                <c:pt idx="15">
                  <c:v>43654</c:v>
                </c:pt>
                <c:pt idx="16">
                  <c:v>43656</c:v>
                </c:pt>
                <c:pt idx="17">
                  <c:v>43662</c:v>
                </c:pt>
                <c:pt idx="18">
                  <c:v>43664</c:v>
                </c:pt>
                <c:pt idx="19">
                  <c:v>43668</c:v>
                </c:pt>
                <c:pt idx="20">
                  <c:v>43670</c:v>
                </c:pt>
                <c:pt idx="21">
                  <c:v>43675</c:v>
                </c:pt>
                <c:pt idx="22">
                  <c:v>43678</c:v>
                </c:pt>
                <c:pt idx="23">
                  <c:v>43682</c:v>
                </c:pt>
                <c:pt idx="24">
                  <c:v>43685</c:v>
                </c:pt>
                <c:pt idx="25">
                  <c:v>43690</c:v>
                </c:pt>
                <c:pt idx="26">
                  <c:v>43692</c:v>
                </c:pt>
              </c:numCache>
            </c:numRef>
          </c:xVal>
          <c:yVal>
            <c:numRef>
              <c:f>Blad1!$I$83:$AI$83</c:f>
              <c:numCache>
                <c:formatCode>General</c:formatCode>
                <c:ptCount val="27"/>
                <c:pt idx="0">
                  <c:v>1.5816326530612246</c:v>
                </c:pt>
                <c:pt idx="1">
                  <c:v>0.73537604456824512</c:v>
                </c:pt>
                <c:pt idx="2">
                  <c:v>0.43449781659388648</c:v>
                </c:pt>
                <c:pt idx="3">
                  <c:v>0.37946822594880852</c:v>
                </c:pt>
                <c:pt idx="4">
                  <c:v>1.1096605744125325</c:v>
                </c:pt>
                <c:pt idx="5">
                  <c:v>0.6955445544554455</c:v>
                </c:pt>
                <c:pt idx="6">
                  <c:v>1.0496083550913839</c:v>
                </c:pt>
                <c:pt idx="7">
                  <c:v>0.81666666666666665</c:v>
                </c:pt>
                <c:pt idx="8">
                  <c:v>2.0993288590604027</c:v>
                </c:pt>
                <c:pt idx="9">
                  <c:v>0.48322070342497309</c:v>
                </c:pt>
                <c:pt idx="10">
                  <c:v>1.133489461358314</c:v>
                </c:pt>
                <c:pt idx="11">
                  <c:v>0.9513274336283184</c:v>
                </c:pt>
                <c:pt idx="12">
                  <c:v>0.48765722678315887</c:v>
                </c:pt>
                <c:pt idx="13">
                  <c:v>2.5735027223230489</c:v>
                </c:pt>
                <c:pt idx="14">
                  <c:v>1.4822888283378746</c:v>
                </c:pt>
                <c:pt idx="15">
                  <c:v>1.680327868852459</c:v>
                </c:pt>
                <c:pt idx="16">
                  <c:v>2.5710723192019951</c:v>
                </c:pt>
                <c:pt idx="17">
                  <c:v>2.4948453608247423</c:v>
                </c:pt>
                <c:pt idx="18">
                  <c:v>2.088888888888889</c:v>
                </c:pt>
                <c:pt idx="19">
                  <c:v>1.6</c:v>
                </c:pt>
                <c:pt idx="20">
                  <c:v>1.4357541899441342</c:v>
                </c:pt>
                <c:pt idx="21">
                  <c:v>0.47917857823518206</c:v>
                </c:pt>
                <c:pt idx="22">
                  <c:v>2.0620155038759691</c:v>
                </c:pt>
                <c:pt idx="23">
                  <c:v>1.6826923076923075</c:v>
                </c:pt>
                <c:pt idx="24">
                  <c:v>0.78653846153846152</c:v>
                </c:pt>
                <c:pt idx="25">
                  <c:v>2.6618444846292948</c:v>
                </c:pt>
                <c:pt idx="26">
                  <c:v>2.0395833333333333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BA-4F91-B741-7BC1685A5E7A}"/>
            </c:ext>
          </c:extLst>
        </c:ser>
        <c:ser>
          <c:idx val="1"/>
          <c:order val="1"/>
          <c:tx>
            <c:strRef>
              <c:f>Blad1!$H$84</c:f>
              <c:strCache>
                <c:ptCount val="1"/>
                <c:pt idx="0">
                  <c:v>D10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Blad1!$I$82:$AI$82</c:f>
              <c:numCache>
                <c:formatCode>m/d/yyyy</c:formatCode>
                <c:ptCount val="27"/>
                <c:pt idx="0">
                  <c:v>43573</c:v>
                </c:pt>
                <c:pt idx="1">
                  <c:v>43584</c:v>
                </c:pt>
                <c:pt idx="2">
                  <c:v>43593</c:v>
                </c:pt>
                <c:pt idx="3">
                  <c:v>43601</c:v>
                </c:pt>
                <c:pt idx="4">
                  <c:v>43605</c:v>
                </c:pt>
                <c:pt idx="5">
                  <c:v>43612</c:v>
                </c:pt>
                <c:pt idx="6">
                  <c:v>43623</c:v>
                </c:pt>
                <c:pt idx="7">
                  <c:v>43627</c:v>
                </c:pt>
                <c:pt idx="8">
                  <c:v>43629</c:v>
                </c:pt>
                <c:pt idx="9">
                  <c:v>43630</c:v>
                </c:pt>
                <c:pt idx="10">
                  <c:v>43635</c:v>
                </c:pt>
                <c:pt idx="11">
                  <c:v>43640</c:v>
                </c:pt>
                <c:pt idx="12">
                  <c:v>43642</c:v>
                </c:pt>
                <c:pt idx="13">
                  <c:v>43648</c:v>
                </c:pt>
                <c:pt idx="14">
                  <c:v>43650</c:v>
                </c:pt>
                <c:pt idx="15">
                  <c:v>43654</c:v>
                </c:pt>
                <c:pt idx="16">
                  <c:v>43656</c:v>
                </c:pt>
                <c:pt idx="17">
                  <c:v>43662</c:v>
                </c:pt>
                <c:pt idx="18">
                  <c:v>43664</c:v>
                </c:pt>
                <c:pt idx="19">
                  <c:v>43668</c:v>
                </c:pt>
                <c:pt idx="20">
                  <c:v>43670</c:v>
                </c:pt>
                <c:pt idx="21">
                  <c:v>43675</c:v>
                </c:pt>
                <c:pt idx="22">
                  <c:v>43678</c:v>
                </c:pt>
                <c:pt idx="23">
                  <c:v>43682</c:v>
                </c:pt>
                <c:pt idx="24">
                  <c:v>43685</c:v>
                </c:pt>
                <c:pt idx="25">
                  <c:v>43690</c:v>
                </c:pt>
                <c:pt idx="26">
                  <c:v>43692</c:v>
                </c:pt>
              </c:numCache>
            </c:numRef>
          </c:xVal>
          <c:yVal>
            <c:numRef>
              <c:f>Blad1!$I$84:$AI$84</c:f>
              <c:numCache>
                <c:formatCode>General</c:formatCode>
                <c:ptCount val="27"/>
                <c:pt idx="0">
                  <c:v>4.4194805194805191</c:v>
                </c:pt>
                <c:pt idx="1">
                  <c:v>1.4920634920634921</c:v>
                </c:pt>
                <c:pt idx="2">
                  <c:v>2.1999999999999997</c:v>
                </c:pt>
                <c:pt idx="3">
                  <c:v>3.7324840764331197</c:v>
                </c:pt>
                <c:pt idx="4">
                  <c:v>2.6347305389221556</c:v>
                </c:pt>
                <c:pt idx="5">
                  <c:v>2.8438133874239351</c:v>
                </c:pt>
                <c:pt idx="6">
                  <c:v>2.5450901803607211</c:v>
                </c:pt>
                <c:pt idx="7">
                  <c:v>1.6970149253731344</c:v>
                </c:pt>
                <c:pt idx="8">
                  <c:v>3.4416107382550338</c:v>
                </c:pt>
                <c:pt idx="9">
                  <c:v>2.558659217877095</c:v>
                </c:pt>
                <c:pt idx="10">
                  <c:v>2.1482326111744583</c:v>
                </c:pt>
                <c:pt idx="11">
                  <c:v>2.4000000000000004</c:v>
                </c:pt>
                <c:pt idx="12">
                  <c:v>3.3191489361702127</c:v>
                </c:pt>
                <c:pt idx="13">
                  <c:v>4.1586654309545876</c:v>
                </c:pt>
                <c:pt idx="14">
                  <c:v>2.835579514824798</c:v>
                </c:pt>
                <c:pt idx="15">
                  <c:v>3.5629629629629633</c:v>
                </c:pt>
                <c:pt idx="16">
                  <c:v>3.8179551122194515</c:v>
                </c:pt>
                <c:pt idx="17">
                  <c:v>4.2616352201257861</c:v>
                </c:pt>
                <c:pt idx="18">
                  <c:v>4.2045901639344265</c:v>
                </c:pt>
                <c:pt idx="19">
                  <c:v>4.2090452261306535</c:v>
                </c:pt>
                <c:pt idx="20">
                  <c:v>3.2626582278481013</c:v>
                </c:pt>
                <c:pt idx="21">
                  <c:v>4.5284132841328413</c:v>
                </c:pt>
                <c:pt idx="22">
                  <c:v>4</c:v>
                </c:pt>
                <c:pt idx="23">
                  <c:v>2.6923647146034098</c:v>
                </c:pt>
                <c:pt idx="24">
                  <c:v>1.3307823129251699</c:v>
                </c:pt>
                <c:pt idx="25">
                  <c:v>4.1863799283154126</c:v>
                </c:pt>
                <c:pt idx="26">
                  <c:v>3.0812499999999998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BA-4F91-B741-7BC1685A5E7A}"/>
            </c:ext>
          </c:extLst>
        </c:ser>
        <c:ser>
          <c:idx val="3"/>
          <c:order val="2"/>
          <c:tx>
            <c:strRef>
              <c:f>Blad1!$H$86</c:f>
              <c:strCache>
                <c:ptCount val="1"/>
                <c:pt idx="0">
                  <c:v>D16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Blad1!$I$82:$AI$82</c:f>
              <c:numCache>
                <c:formatCode>m/d/yyyy</c:formatCode>
                <c:ptCount val="27"/>
                <c:pt idx="0">
                  <c:v>43573</c:v>
                </c:pt>
                <c:pt idx="1">
                  <c:v>43584</c:v>
                </c:pt>
                <c:pt idx="2">
                  <c:v>43593</c:v>
                </c:pt>
                <c:pt idx="3">
                  <c:v>43601</c:v>
                </c:pt>
                <c:pt idx="4">
                  <c:v>43605</c:v>
                </c:pt>
                <c:pt idx="5">
                  <c:v>43612</c:v>
                </c:pt>
                <c:pt idx="6">
                  <c:v>43623</c:v>
                </c:pt>
                <c:pt idx="7">
                  <c:v>43627</c:v>
                </c:pt>
                <c:pt idx="8">
                  <c:v>43629</c:v>
                </c:pt>
                <c:pt idx="9">
                  <c:v>43630</c:v>
                </c:pt>
                <c:pt idx="10">
                  <c:v>43635</c:v>
                </c:pt>
                <c:pt idx="11">
                  <c:v>43640</c:v>
                </c:pt>
                <c:pt idx="12">
                  <c:v>43642</c:v>
                </c:pt>
                <c:pt idx="13">
                  <c:v>43648</c:v>
                </c:pt>
                <c:pt idx="14">
                  <c:v>43650</c:v>
                </c:pt>
                <c:pt idx="15">
                  <c:v>43654</c:v>
                </c:pt>
                <c:pt idx="16">
                  <c:v>43656</c:v>
                </c:pt>
                <c:pt idx="17">
                  <c:v>43662</c:v>
                </c:pt>
                <c:pt idx="18">
                  <c:v>43664</c:v>
                </c:pt>
                <c:pt idx="19">
                  <c:v>43668</c:v>
                </c:pt>
                <c:pt idx="20">
                  <c:v>43670</c:v>
                </c:pt>
                <c:pt idx="21">
                  <c:v>43675</c:v>
                </c:pt>
                <c:pt idx="22">
                  <c:v>43678</c:v>
                </c:pt>
                <c:pt idx="23">
                  <c:v>43682</c:v>
                </c:pt>
                <c:pt idx="24">
                  <c:v>43685</c:v>
                </c:pt>
                <c:pt idx="25">
                  <c:v>43690</c:v>
                </c:pt>
                <c:pt idx="26">
                  <c:v>43692</c:v>
                </c:pt>
              </c:numCache>
            </c:numRef>
          </c:xVal>
          <c:yVal>
            <c:numRef>
              <c:f>Blad1!$I$86:$AI$86</c:f>
              <c:numCache>
                <c:formatCode>General</c:formatCode>
                <c:ptCount val="27"/>
                <c:pt idx="0">
                  <c:v>5.1987012987012982</c:v>
                </c:pt>
                <c:pt idx="1">
                  <c:v>2.5662285136501519</c:v>
                </c:pt>
                <c:pt idx="2">
                  <c:v>3.5953488372093023</c:v>
                </c:pt>
                <c:pt idx="3">
                  <c:v>5.0146768893756839</c:v>
                </c:pt>
                <c:pt idx="4">
                  <c:v>4.9828571428571422</c:v>
                </c:pt>
                <c:pt idx="5">
                  <c:v>4.808988764044944</c:v>
                </c:pt>
                <c:pt idx="6">
                  <c:v>4.4716417910447754</c:v>
                </c:pt>
                <c:pt idx="7">
                  <c:v>2.517938682322244</c:v>
                </c:pt>
                <c:pt idx="8">
                  <c:v>4.5812789620018535</c:v>
                </c:pt>
                <c:pt idx="9">
                  <c:v>4.3985964912280702</c:v>
                </c:pt>
                <c:pt idx="10">
                  <c:v>2.8323831242873432</c:v>
                </c:pt>
                <c:pt idx="11">
                  <c:v>4.7380560131795715</c:v>
                </c:pt>
                <c:pt idx="12">
                  <c:v>4.7547533092659444</c:v>
                </c:pt>
                <c:pt idx="13">
                  <c:v>5.0483781278961999</c:v>
                </c:pt>
                <c:pt idx="14">
                  <c:v>4.2915401301518434</c:v>
                </c:pt>
                <c:pt idx="15">
                  <c:v>4.8373507057546146</c:v>
                </c:pt>
                <c:pt idx="16">
                  <c:v>4.7079764903442483</c:v>
                </c:pt>
                <c:pt idx="17">
                  <c:v>5.0163522012578614</c:v>
                </c:pt>
                <c:pt idx="18">
                  <c:v>4.991475409836065</c:v>
                </c:pt>
                <c:pt idx="19">
                  <c:v>5.013065326633166</c:v>
                </c:pt>
                <c:pt idx="20">
                  <c:v>4.7537869062901157</c:v>
                </c:pt>
                <c:pt idx="21">
                  <c:v>5.4140221402214017</c:v>
                </c:pt>
                <c:pt idx="22">
                  <c:v>4.8807339449541285</c:v>
                </c:pt>
                <c:pt idx="23">
                  <c:v>3.5819125277983694</c:v>
                </c:pt>
                <c:pt idx="24">
                  <c:v>1.8409863945578231</c:v>
                </c:pt>
                <c:pt idx="25">
                  <c:v>5.0465949820788527</c:v>
                </c:pt>
                <c:pt idx="26">
                  <c:v>4.1961449498843484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BA-4F91-B741-7BC1685A5E7A}"/>
            </c:ext>
          </c:extLst>
        </c:ser>
        <c:ser>
          <c:idx val="10"/>
          <c:order val="3"/>
          <c:tx>
            <c:strRef>
              <c:f>Blad1!$H$93</c:f>
              <c:strCache>
                <c:ptCount val="1"/>
                <c:pt idx="0">
                  <c:v>D50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Blad1!$I$82:$AI$82</c:f>
              <c:numCache>
                <c:formatCode>m/d/yyyy</c:formatCode>
                <c:ptCount val="27"/>
                <c:pt idx="0">
                  <c:v>43573</c:v>
                </c:pt>
                <c:pt idx="1">
                  <c:v>43584</c:v>
                </c:pt>
                <c:pt idx="2">
                  <c:v>43593</c:v>
                </c:pt>
                <c:pt idx="3">
                  <c:v>43601</c:v>
                </c:pt>
                <c:pt idx="4">
                  <c:v>43605</c:v>
                </c:pt>
                <c:pt idx="5">
                  <c:v>43612</c:v>
                </c:pt>
                <c:pt idx="6">
                  <c:v>43623</c:v>
                </c:pt>
                <c:pt idx="7">
                  <c:v>43627</c:v>
                </c:pt>
                <c:pt idx="8">
                  <c:v>43629</c:v>
                </c:pt>
                <c:pt idx="9">
                  <c:v>43630</c:v>
                </c:pt>
                <c:pt idx="10">
                  <c:v>43635</c:v>
                </c:pt>
                <c:pt idx="11">
                  <c:v>43640</c:v>
                </c:pt>
                <c:pt idx="12">
                  <c:v>43642</c:v>
                </c:pt>
                <c:pt idx="13">
                  <c:v>43648</c:v>
                </c:pt>
                <c:pt idx="14">
                  <c:v>43650</c:v>
                </c:pt>
                <c:pt idx="15">
                  <c:v>43654</c:v>
                </c:pt>
                <c:pt idx="16">
                  <c:v>43656</c:v>
                </c:pt>
                <c:pt idx="17">
                  <c:v>43662</c:v>
                </c:pt>
                <c:pt idx="18">
                  <c:v>43664</c:v>
                </c:pt>
                <c:pt idx="19">
                  <c:v>43668</c:v>
                </c:pt>
                <c:pt idx="20">
                  <c:v>43670</c:v>
                </c:pt>
                <c:pt idx="21">
                  <c:v>43675</c:v>
                </c:pt>
                <c:pt idx="22">
                  <c:v>43678</c:v>
                </c:pt>
                <c:pt idx="23">
                  <c:v>43682</c:v>
                </c:pt>
                <c:pt idx="24">
                  <c:v>43685</c:v>
                </c:pt>
                <c:pt idx="25">
                  <c:v>43690</c:v>
                </c:pt>
                <c:pt idx="26">
                  <c:v>43692</c:v>
                </c:pt>
              </c:numCache>
            </c:numRef>
          </c:xVal>
          <c:yVal>
            <c:numRef>
              <c:f>Blad1!$I$93:$AI$93</c:f>
              <c:numCache>
                <c:formatCode>General</c:formatCode>
                <c:ptCount val="27"/>
                <c:pt idx="0">
                  <c:v>10.821973748176957</c:v>
                </c:pt>
                <c:pt idx="1">
                  <c:v>8.8637939574046563</c:v>
                </c:pt>
                <c:pt idx="2">
                  <c:v>9.5228357191547364</c:v>
                </c:pt>
                <c:pt idx="3">
                  <c:v>10.357073170731708</c:v>
                </c:pt>
                <c:pt idx="4">
                  <c:v>11.386709886547811</c:v>
                </c:pt>
                <c:pt idx="5">
                  <c:v>9.7875248311481915</c:v>
                </c:pt>
                <c:pt idx="6">
                  <c:v>9.7339421613394208</c:v>
                </c:pt>
                <c:pt idx="7">
                  <c:v>9.1967654986522902</c:v>
                </c:pt>
                <c:pt idx="8">
                  <c:v>9.8403610573823332</c:v>
                </c:pt>
                <c:pt idx="9">
                  <c:v>10.274095796676441</c:v>
                </c:pt>
                <c:pt idx="10">
                  <c:v>9.0515463917525771</c:v>
                </c:pt>
                <c:pt idx="11">
                  <c:v>10.757483731019523</c:v>
                </c:pt>
                <c:pt idx="12">
                  <c:v>10.061071789686551</c:v>
                </c:pt>
                <c:pt idx="13">
                  <c:v>10.376275207591933</c:v>
                </c:pt>
                <c:pt idx="14">
                  <c:v>9.0777202072538863</c:v>
                </c:pt>
                <c:pt idx="15">
                  <c:v>10.450830889540565</c:v>
                </c:pt>
                <c:pt idx="16">
                  <c:v>9.8728620860108744</c:v>
                </c:pt>
                <c:pt idx="17">
                  <c:v>10.039999999999999</c:v>
                </c:pt>
                <c:pt idx="18">
                  <c:v>9.7462555066079286</c:v>
                </c:pt>
                <c:pt idx="19">
                  <c:v>9.3730729701952722</c:v>
                </c:pt>
                <c:pt idx="20">
                  <c:v>9.4675736961451253</c:v>
                </c:pt>
                <c:pt idx="21">
                  <c:v>10.031746031746032</c:v>
                </c:pt>
                <c:pt idx="22">
                  <c:v>10.320111472364143</c:v>
                </c:pt>
                <c:pt idx="23">
                  <c:v>9.7617454545454549</c:v>
                </c:pt>
                <c:pt idx="24">
                  <c:v>8.375523889354568</c:v>
                </c:pt>
                <c:pt idx="25">
                  <c:v>11.56554021894336</c:v>
                </c:pt>
                <c:pt idx="26">
                  <c:v>8.9939537640782454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6BA-4F91-B741-7BC1685A5E7A}"/>
            </c:ext>
          </c:extLst>
        </c:ser>
        <c:ser>
          <c:idx val="17"/>
          <c:order val="4"/>
          <c:tx>
            <c:strRef>
              <c:f>Blad1!$H$100</c:f>
              <c:strCache>
                <c:ptCount val="1"/>
                <c:pt idx="0">
                  <c:v>D84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Blad1!$I$82:$AI$82</c:f>
              <c:numCache>
                <c:formatCode>m/d/yyyy</c:formatCode>
                <c:ptCount val="27"/>
                <c:pt idx="0">
                  <c:v>43573</c:v>
                </c:pt>
                <c:pt idx="1">
                  <c:v>43584</c:v>
                </c:pt>
                <c:pt idx="2">
                  <c:v>43593</c:v>
                </c:pt>
                <c:pt idx="3">
                  <c:v>43601</c:v>
                </c:pt>
                <c:pt idx="4">
                  <c:v>43605</c:v>
                </c:pt>
                <c:pt idx="5">
                  <c:v>43612</c:v>
                </c:pt>
                <c:pt idx="6">
                  <c:v>43623</c:v>
                </c:pt>
                <c:pt idx="7">
                  <c:v>43627</c:v>
                </c:pt>
                <c:pt idx="8">
                  <c:v>43629</c:v>
                </c:pt>
                <c:pt idx="9">
                  <c:v>43630</c:v>
                </c:pt>
                <c:pt idx="10">
                  <c:v>43635</c:v>
                </c:pt>
                <c:pt idx="11">
                  <c:v>43640</c:v>
                </c:pt>
                <c:pt idx="12">
                  <c:v>43642</c:v>
                </c:pt>
                <c:pt idx="13">
                  <c:v>43648</c:v>
                </c:pt>
                <c:pt idx="14">
                  <c:v>43650</c:v>
                </c:pt>
                <c:pt idx="15">
                  <c:v>43654</c:v>
                </c:pt>
                <c:pt idx="16">
                  <c:v>43656</c:v>
                </c:pt>
                <c:pt idx="17">
                  <c:v>43662</c:v>
                </c:pt>
                <c:pt idx="18">
                  <c:v>43664</c:v>
                </c:pt>
                <c:pt idx="19">
                  <c:v>43668</c:v>
                </c:pt>
                <c:pt idx="20">
                  <c:v>43670</c:v>
                </c:pt>
                <c:pt idx="21">
                  <c:v>43675</c:v>
                </c:pt>
                <c:pt idx="22">
                  <c:v>43678</c:v>
                </c:pt>
                <c:pt idx="23">
                  <c:v>43682</c:v>
                </c:pt>
                <c:pt idx="24">
                  <c:v>43685</c:v>
                </c:pt>
                <c:pt idx="25">
                  <c:v>43690</c:v>
                </c:pt>
                <c:pt idx="26">
                  <c:v>43692</c:v>
                </c:pt>
              </c:numCache>
            </c:numRef>
          </c:xVal>
          <c:yVal>
            <c:numRef>
              <c:f>Blad1!$I$100:$AI$100</c:f>
              <c:numCache>
                <c:formatCode>General</c:formatCode>
                <c:ptCount val="27"/>
                <c:pt idx="0">
                  <c:v>22.179545454545455</c:v>
                </c:pt>
                <c:pt idx="1">
                  <c:v>22.525690607734806</c:v>
                </c:pt>
                <c:pt idx="2">
                  <c:v>20.757918637653738</c:v>
                </c:pt>
                <c:pt idx="3">
                  <c:v>22.836559139784942</c:v>
                </c:pt>
                <c:pt idx="4">
                  <c:v>25.318066666666667</c:v>
                </c:pt>
                <c:pt idx="5">
                  <c:v>22.76218905472636</c:v>
                </c:pt>
                <c:pt idx="6">
                  <c:v>20.766272493573261</c:v>
                </c:pt>
                <c:pt idx="7">
                  <c:v>23.498275862068962</c:v>
                </c:pt>
                <c:pt idx="8">
                  <c:v>21.989320843091331</c:v>
                </c:pt>
                <c:pt idx="9">
                  <c:v>22.936751361161527</c:v>
                </c:pt>
                <c:pt idx="10">
                  <c:v>21.834563106796118</c:v>
                </c:pt>
                <c:pt idx="11">
                  <c:v>21.979753761969903</c:v>
                </c:pt>
                <c:pt idx="12">
                  <c:v>21.246801872074883</c:v>
                </c:pt>
                <c:pt idx="13">
                  <c:v>21.731533742331287</c:v>
                </c:pt>
                <c:pt idx="14">
                  <c:v>20.911288483466361</c:v>
                </c:pt>
                <c:pt idx="15">
                  <c:v>22.253980582524271</c:v>
                </c:pt>
                <c:pt idx="16">
                  <c:v>21.738807947019868</c:v>
                </c:pt>
                <c:pt idx="17">
                  <c:v>21.496993060909791</c:v>
                </c:pt>
                <c:pt idx="18">
                  <c:v>22.757739557739548</c:v>
                </c:pt>
                <c:pt idx="19">
                  <c:v>22.941333333333329</c:v>
                </c:pt>
                <c:pt idx="20">
                  <c:v>21.560231213872832</c:v>
                </c:pt>
                <c:pt idx="21">
                  <c:v>21.699855421686749</c:v>
                </c:pt>
                <c:pt idx="22">
                  <c:v>22.757739557739548</c:v>
                </c:pt>
                <c:pt idx="23">
                  <c:v>22.720704845814971</c:v>
                </c:pt>
                <c:pt idx="24">
                  <c:v>21.783250478011471</c:v>
                </c:pt>
                <c:pt idx="25">
                  <c:v>21.832523364485979</c:v>
                </c:pt>
                <c:pt idx="26">
                  <c:v>20.732517006802723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6BA-4F91-B741-7BC1685A5E7A}"/>
            </c:ext>
          </c:extLst>
        </c:ser>
        <c:ser>
          <c:idx val="19"/>
          <c:order val="5"/>
          <c:tx>
            <c:strRef>
              <c:f>Blad1!$H$102</c:f>
              <c:strCache>
                <c:ptCount val="1"/>
                <c:pt idx="0">
                  <c:v>D90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Blad1!$I$82:$AI$82</c:f>
              <c:numCache>
                <c:formatCode>m/d/yyyy</c:formatCode>
                <c:ptCount val="27"/>
                <c:pt idx="0">
                  <c:v>43573</c:v>
                </c:pt>
                <c:pt idx="1">
                  <c:v>43584</c:v>
                </c:pt>
                <c:pt idx="2">
                  <c:v>43593</c:v>
                </c:pt>
                <c:pt idx="3">
                  <c:v>43601</c:v>
                </c:pt>
                <c:pt idx="4">
                  <c:v>43605</c:v>
                </c:pt>
                <c:pt idx="5">
                  <c:v>43612</c:v>
                </c:pt>
                <c:pt idx="6">
                  <c:v>43623</c:v>
                </c:pt>
                <c:pt idx="7">
                  <c:v>43627</c:v>
                </c:pt>
                <c:pt idx="8">
                  <c:v>43629</c:v>
                </c:pt>
                <c:pt idx="9">
                  <c:v>43630</c:v>
                </c:pt>
                <c:pt idx="10">
                  <c:v>43635</c:v>
                </c:pt>
                <c:pt idx="11">
                  <c:v>43640</c:v>
                </c:pt>
                <c:pt idx="12">
                  <c:v>43642</c:v>
                </c:pt>
                <c:pt idx="13">
                  <c:v>43648</c:v>
                </c:pt>
                <c:pt idx="14">
                  <c:v>43650</c:v>
                </c:pt>
                <c:pt idx="15">
                  <c:v>43654</c:v>
                </c:pt>
                <c:pt idx="16">
                  <c:v>43656</c:v>
                </c:pt>
                <c:pt idx="17">
                  <c:v>43662</c:v>
                </c:pt>
                <c:pt idx="18">
                  <c:v>43664</c:v>
                </c:pt>
                <c:pt idx="19">
                  <c:v>43668</c:v>
                </c:pt>
                <c:pt idx="20">
                  <c:v>43670</c:v>
                </c:pt>
                <c:pt idx="21">
                  <c:v>43675</c:v>
                </c:pt>
                <c:pt idx="22">
                  <c:v>43678</c:v>
                </c:pt>
                <c:pt idx="23">
                  <c:v>43682</c:v>
                </c:pt>
                <c:pt idx="24">
                  <c:v>43685</c:v>
                </c:pt>
                <c:pt idx="25">
                  <c:v>43690</c:v>
                </c:pt>
                <c:pt idx="26">
                  <c:v>43692</c:v>
                </c:pt>
              </c:numCache>
            </c:numRef>
          </c:xVal>
          <c:yVal>
            <c:numRef>
              <c:f>Blad1!$I$102:$AI$102</c:f>
              <c:numCache>
                <c:formatCode>General</c:formatCode>
                <c:ptCount val="27"/>
                <c:pt idx="0">
                  <c:v>28.128062015503875</c:v>
                </c:pt>
                <c:pt idx="1">
                  <c:v>26.296408839779005</c:v>
                </c:pt>
                <c:pt idx="2">
                  <c:v>24.537777777777784</c:v>
                </c:pt>
                <c:pt idx="3">
                  <c:v>27.352688172043006</c:v>
                </c:pt>
                <c:pt idx="4">
                  <c:v>28.958066666666667</c:v>
                </c:pt>
                <c:pt idx="5">
                  <c:v>29.55323383084577</c:v>
                </c:pt>
                <c:pt idx="6">
                  <c:v>26.031899109792285</c:v>
                </c:pt>
                <c:pt idx="7">
                  <c:v>28.45290381125227</c:v>
                </c:pt>
                <c:pt idx="8">
                  <c:v>26.969739696312359</c:v>
                </c:pt>
                <c:pt idx="9">
                  <c:v>27.891379310344828</c:v>
                </c:pt>
                <c:pt idx="10">
                  <c:v>26.626444444444452</c:v>
                </c:pt>
                <c:pt idx="11">
                  <c:v>27.018223760092276</c:v>
                </c:pt>
                <c:pt idx="12">
                  <c:v>24.818417799752787</c:v>
                </c:pt>
                <c:pt idx="13">
                  <c:v>27.605981595092022</c:v>
                </c:pt>
                <c:pt idx="14">
                  <c:v>25.588679245283018</c:v>
                </c:pt>
                <c:pt idx="15">
                  <c:v>26.966515426497281</c:v>
                </c:pt>
                <c:pt idx="16">
                  <c:v>26.39558823529412</c:v>
                </c:pt>
                <c:pt idx="17">
                  <c:v>26.536363636363632</c:v>
                </c:pt>
                <c:pt idx="18">
                  <c:v>29.46535626535627</c:v>
                </c:pt>
                <c:pt idx="19">
                  <c:v>28.541333333333331</c:v>
                </c:pt>
                <c:pt idx="20">
                  <c:v>26.36530373831776</c:v>
                </c:pt>
                <c:pt idx="21">
                  <c:v>25.417155555555556</c:v>
                </c:pt>
                <c:pt idx="22">
                  <c:v>29.46535626535627</c:v>
                </c:pt>
                <c:pt idx="23">
                  <c:v>28.733920704845808</c:v>
                </c:pt>
                <c:pt idx="24">
                  <c:v>27.944710860366712</c:v>
                </c:pt>
                <c:pt idx="25">
                  <c:v>25.780835117773016</c:v>
                </c:pt>
                <c:pt idx="26">
                  <c:v>25.119972451790634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16BA-4F91-B741-7BC1685A5E7A}"/>
            </c:ext>
          </c:extLst>
        </c:ser>
        <c:ser>
          <c:idx val="20"/>
          <c:order val="6"/>
          <c:tx>
            <c:strRef>
              <c:f>Blad1!$H$103</c:f>
              <c:strCache>
                <c:ptCount val="1"/>
                <c:pt idx="0">
                  <c:v>D95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Blad1!$I$82:$AI$82</c:f>
              <c:numCache>
                <c:formatCode>m/d/yyyy</c:formatCode>
                <c:ptCount val="27"/>
                <c:pt idx="0">
                  <c:v>43573</c:v>
                </c:pt>
                <c:pt idx="1">
                  <c:v>43584</c:v>
                </c:pt>
                <c:pt idx="2">
                  <c:v>43593</c:v>
                </c:pt>
                <c:pt idx="3">
                  <c:v>43601</c:v>
                </c:pt>
                <c:pt idx="4">
                  <c:v>43605</c:v>
                </c:pt>
                <c:pt idx="5">
                  <c:v>43612</c:v>
                </c:pt>
                <c:pt idx="6">
                  <c:v>43623</c:v>
                </c:pt>
                <c:pt idx="7">
                  <c:v>43627</c:v>
                </c:pt>
                <c:pt idx="8">
                  <c:v>43629</c:v>
                </c:pt>
                <c:pt idx="9">
                  <c:v>43630</c:v>
                </c:pt>
                <c:pt idx="10">
                  <c:v>43635</c:v>
                </c:pt>
                <c:pt idx="11">
                  <c:v>43640</c:v>
                </c:pt>
                <c:pt idx="12">
                  <c:v>43642</c:v>
                </c:pt>
                <c:pt idx="13">
                  <c:v>43648</c:v>
                </c:pt>
                <c:pt idx="14">
                  <c:v>43650</c:v>
                </c:pt>
                <c:pt idx="15">
                  <c:v>43654</c:v>
                </c:pt>
                <c:pt idx="16">
                  <c:v>43656</c:v>
                </c:pt>
                <c:pt idx="17">
                  <c:v>43662</c:v>
                </c:pt>
                <c:pt idx="18">
                  <c:v>43664</c:v>
                </c:pt>
                <c:pt idx="19">
                  <c:v>43668</c:v>
                </c:pt>
                <c:pt idx="20">
                  <c:v>43670</c:v>
                </c:pt>
                <c:pt idx="21">
                  <c:v>43675</c:v>
                </c:pt>
                <c:pt idx="22">
                  <c:v>43678</c:v>
                </c:pt>
                <c:pt idx="23">
                  <c:v>43682</c:v>
                </c:pt>
                <c:pt idx="24">
                  <c:v>43685</c:v>
                </c:pt>
                <c:pt idx="25">
                  <c:v>43690</c:v>
                </c:pt>
                <c:pt idx="26">
                  <c:v>43692</c:v>
                </c:pt>
              </c:numCache>
            </c:numRef>
          </c:xVal>
          <c:yVal>
            <c:numRef>
              <c:f>Blad1!$I$103:$AI$103</c:f>
              <c:numCache>
                <c:formatCode>General</c:formatCode>
                <c:ptCount val="27"/>
                <c:pt idx="0">
                  <c:v>36.130091984231271</c:v>
                </c:pt>
                <c:pt idx="1">
                  <c:v>29.438674033149169</c:v>
                </c:pt>
                <c:pt idx="2">
                  <c:v>31.969111969111985</c:v>
                </c:pt>
                <c:pt idx="3">
                  <c:v>31.116129032258058</c:v>
                </c:pt>
                <c:pt idx="4">
                  <c:v>33.382099827882968</c:v>
                </c:pt>
                <c:pt idx="5">
                  <c:v>36.847826086956523</c:v>
                </c:pt>
                <c:pt idx="6">
                  <c:v>33.655462184873954</c:v>
                </c:pt>
                <c:pt idx="7">
                  <c:v>34.302694136291606</c:v>
                </c:pt>
                <c:pt idx="8">
                  <c:v>32.523105360443616</c:v>
                </c:pt>
                <c:pt idx="9">
                  <c:v>33.010657193605674</c:v>
                </c:pt>
                <c:pt idx="10">
                  <c:v>31.969111969111985</c:v>
                </c:pt>
                <c:pt idx="11">
                  <c:v>33.219895287958124</c:v>
                </c:pt>
                <c:pt idx="12">
                  <c:v>30.442645241038321</c:v>
                </c:pt>
                <c:pt idx="13">
                  <c:v>35.638002773925095</c:v>
                </c:pt>
                <c:pt idx="14">
                  <c:v>31.969111969111985</c:v>
                </c:pt>
                <c:pt idx="15">
                  <c:v>31.0953720508167</c:v>
                </c:pt>
                <c:pt idx="16">
                  <c:v>31.174999999999997</c:v>
                </c:pt>
                <c:pt idx="17">
                  <c:v>34.551083591331256</c:v>
                </c:pt>
                <c:pt idx="18">
                  <c:v>36.748166259168713</c:v>
                </c:pt>
                <c:pt idx="19">
                  <c:v>35.117130307467058</c:v>
                </c:pt>
                <c:pt idx="20">
                  <c:v>31.94390715667312</c:v>
                </c:pt>
                <c:pt idx="21">
                  <c:v>29.461600000000004</c:v>
                </c:pt>
                <c:pt idx="22">
                  <c:v>36.748166259168713</c:v>
                </c:pt>
                <c:pt idx="23">
                  <c:v>35.676795580110493</c:v>
                </c:pt>
                <c:pt idx="24">
                  <c:v>35.663900414937764</c:v>
                </c:pt>
                <c:pt idx="25">
                  <c:v>30.652355460385436</c:v>
                </c:pt>
                <c:pt idx="26">
                  <c:v>31.387190082644622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6BA-4F91-B741-7BC1685A5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348064"/>
        <c:axId val="503357576"/>
      </c:scatterChart>
      <c:valAx>
        <c:axId val="503348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357576"/>
        <c:crosses val="autoZero"/>
        <c:crossBetween val="midCat"/>
        <c:majorUnit val="10"/>
      </c:valAx>
      <c:valAx>
        <c:axId val="503357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korrelgrootte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348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046986958171451"/>
          <c:y val="0.47943532252266918"/>
          <c:w val="0.2221988604471036"/>
          <c:h val="0.206180525883876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312420</xdr:colOff>
      <xdr:row>55</xdr:row>
      <xdr:rowOff>0</xdr:rowOff>
    </xdr:from>
    <xdr:to>
      <xdr:col>14</xdr:col>
      <xdr:colOff>335280</xdr:colOff>
      <xdr:row>79</xdr:row>
      <xdr:rowOff>7620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182880</xdr:colOff>
      <xdr:row>81</xdr:row>
      <xdr:rowOff>45720</xdr:rowOff>
    </xdr:from>
    <xdr:to>
      <xdr:col>11</xdr:col>
      <xdr:colOff>236220</xdr:colOff>
      <xdr:row>101</xdr:row>
      <xdr:rowOff>99060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L127"/>
  <sheetViews>
    <sheetView tabSelected="1" zoomScale="99" workbookViewId="0">
      <selection activeCell="B2" sqref="B2"/>
    </sheetView>
  </sheetViews>
  <sheetFormatPr defaultRowHeight="11.4" x14ac:dyDescent="0.2"/>
  <cols>
    <col min="7" max="7" width="20.296875" customWidth="1"/>
    <col min="9" max="10" width="9.296875" bestFit="1" customWidth="1"/>
    <col min="11" max="11" width="8.8984375" bestFit="1" customWidth="1"/>
    <col min="12" max="14" width="9.296875" bestFit="1" customWidth="1"/>
    <col min="15" max="15" width="8.8984375" bestFit="1" customWidth="1"/>
    <col min="16" max="21" width="9.296875" bestFit="1" customWidth="1"/>
    <col min="22" max="24" width="8.8984375" bestFit="1" customWidth="1"/>
    <col min="25" max="30" width="9.296875" bestFit="1" customWidth="1"/>
    <col min="31" max="33" width="8.8984375" bestFit="1" customWidth="1"/>
    <col min="34" max="35" width="9.296875" bestFit="1" customWidth="1"/>
    <col min="40" max="40" width="13.09765625" customWidth="1"/>
  </cols>
  <sheetData>
    <row r="1" spans="6:59" x14ac:dyDescent="0.2">
      <c r="H1" t="s">
        <v>20</v>
      </c>
    </row>
    <row r="2" spans="6:59" x14ac:dyDescent="0.2">
      <c r="H2" s="6" t="s">
        <v>21</v>
      </c>
    </row>
    <row r="3" spans="6:59" ht="12" x14ac:dyDescent="0.25">
      <c r="F3" s="1"/>
      <c r="G3" t="s">
        <v>0</v>
      </c>
      <c r="H3" t="s">
        <v>0</v>
      </c>
      <c r="I3">
        <v>19043100</v>
      </c>
      <c r="J3">
        <v>19043373</v>
      </c>
      <c r="K3">
        <v>19053600</v>
      </c>
      <c r="L3">
        <v>19053871</v>
      </c>
      <c r="M3">
        <v>19053955</v>
      </c>
      <c r="N3">
        <v>19054207</v>
      </c>
      <c r="O3">
        <v>19064583</v>
      </c>
      <c r="P3">
        <v>19064612</v>
      </c>
      <c r="Q3">
        <v>19067667</v>
      </c>
      <c r="R3">
        <v>19064707</v>
      </c>
      <c r="S3">
        <v>19064890</v>
      </c>
      <c r="T3">
        <v>19064965</v>
      </c>
      <c r="U3">
        <v>19065021</v>
      </c>
      <c r="V3">
        <v>19075285</v>
      </c>
      <c r="W3">
        <v>19075347</v>
      </c>
      <c r="X3">
        <v>19075416</v>
      </c>
      <c r="Y3">
        <v>19075510</v>
      </c>
      <c r="Z3">
        <v>19075796</v>
      </c>
      <c r="AA3">
        <v>19075797</v>
      </c>
      <c r="AB3">
        <v>19075959</v>
      </c>
      <c r="AC3">
        <v>19075960</v>
      </c>
      <c r="AD3">
        <v>19076205</v>
      </c>
      <c r="AE3">
        <v>19086338</v>
      </c>
      <c r="AF3">
        <v>19086447</v>
      </c>
      <c r="AG3">
        <v>19086609</v>
      </c>
      <c r="AH3">
        <v>19086761</v>
      </c>
      <c r="AI3">
        <v>19086855</v>
      </c>
      <c r="AO3" t="s">
        <v>74</v>
      </c>
    </row>
    <row r="4" spans="6:59" x14ac:dyDescent="0.2">
      <c r="F4" s="3"/>
      <c r="G4" t="s">
        <v>1</v>
      </c>
      <c r="I4">
        <v>6837</v>
      </c>
      <c r="J4">
        <v>6704.4</v>
      </c>
      <c r="K4">
        <v>11981.1</v>
      </c>
      <c r="L4">
        <v>11783.4</v>
      </c>
      <c r="M4">
        <v>13097.75</v>
      </c>
      <c r="N4">
        <v>15108.5</v>
      </c>
      <c r="O4">
        <v>11783.4</v>
      </c>
      <c r="P4">
        <v>16017.6</v>
      </c>
      <c r="Q4">
        <v>17556.2</v>
      </c>
      <c r="R4">
        <v>15811.2</v>
      </c>
      <c r="S4">
        <v>16002.8</v>
      </c>
      <c r="T4">
        <v>13784.4</v>
      </c>
      <c r="U4">
        <v>12428.6</v>
      </c>
      <c r="V4">
        <v>14277.6</v>
      </c>
      <c r="W4">
        <v>14745</v>
      </c>
      <c r="X4">
        <v>15270</v>
      </c>
      <c r="Y4">
        <v>12206</v>
      </c>
      <c r="Z4">
        <v>12470.4</v>
      </c>
      <c r="AA4">
        <v>13295.2</v>
      </c>
      <c r="AB4">
        <v>11600.2</v>
      </c>
      <c r="AC4">
        <v>12471</v>
      </c>
      <c r="AD4">
        <v>12644</v>
      </c>
      <c r="AE4">
        <v>14235.2</v>
      </c>
      <c r="AF4">
        <v>15021.2</v>
      </c>
      <c r="AG4">
        <v>16425.2</v>
      </c>
      <c r="AH4">
        <v>16673</v>
      </c>
      <c r="AI4">
        <v>16480.5</v>
      </c>
    </row>
    <row r="5" spans="6:59" x14ac:dyDescent="0.2">
      <c r="F5" s="2"/>
      <c r="G5" t="s">
        <v>19</v>
      </c>
      <c r="I5" s="4">
        <v>43573</v>
      </c>
      <c r="J5" s="4">
        <v>43584</v>
      </c>
      <c r="K5" s="4">
        <v>43593</v>
      </c>
      <c r="L5" s="4">
        <v>43601</v>
      </c>
      <c r="M5" s="4">
        <v>43605</v>
      </c>
      <c r="N5" s="4">
        <v>43612</v>
      </c>
      <c r="O5" s="4">
        <v>43623</v>
      </c>
      <c r="P5" s="4">
        <v>43627</v>
      </c>
      <c r="Q5" s="4">
        <v>43629</v>
      </c>
      <c r="R5" s="4">
        <v>43630</v>
      </c>
      <c r="S5" s="4">
        <v>43635</v>
      </c>
      <c r="T5" s="4">
        <v>43640</v>
      </c>
      <c r="U5" s="4">
        <v>43642</v>
      </c>
      <c r="V5" s="4">
        <v>43648</v>
      </c>
      <c r="W5" s="4">
        <v>43650</v>
      </c>
      <c r="X5" s="4">
        <v>43654</v>
      </c>
      <c r="Y5" s="4">
        <v>43656</v>
      </c>
      <c r="Z5" s="4">
        <v>43662</v>
      </c>
      <c r="AA5" s="4">
        <v>43664</v>
      </c>
      <c r="AB5" s="4">
        <v>43668</v>
      </c>
      <c r="AC5" s="4">
        <v>43670</v>
      </c>
      <c r="AD5" s="4">
        <v>43675</v>
      </c>
      <c r="AE5" s="4">
        <v>43678</v>
      </c>
      <c r="AF5" s="4">
        <v>43682</v>
      </c>
      <c r="AG5" s="4">
        <v>43685</v>
      </c>
      <c r="AH5" s="4">
        <v>43690</v>
      </c>
      <c r="AI5" s="4">
        <v>43692</v>
      </c>
      <c r="AJ5" t="s">
        <v>25</v>
      </c>
      <c r="AK5" t="s">
        <v>22</v>
      </c>
      <c r="AL5" t="s">
        <v>22</v>
      </c>
      <c r="AO5" t="s">
        <v>66</v>
      </c>
      <c r="AQ5" t="s">
        <v>33</v>
      </c>
      <c r="AR5" t="s">
        <v>34</v>
      </c>
      <c r="AS5" t="s">
        <v>35</v>
      </c>
      <c r="AT5" t="s">
        <v>36</v>
      </c>
      <c r="AW5" t="s">
        <v>63</v>
      </c>
      <c r="AX5" t="s">
        <v>64</v>
      </c>
      <c r="AY5" t="s">
        <v>65</v>
      </c>
      <c r="AZ5" s="7">
        <v>43594</v>
      </c>
      <c r="BA5" s="7">
        <v>43658</v>
      </c>
      <c r="BB5" s="7">
        <v>43725</v>
      </c>
      <c r="BF5" s="7">
        <v>43594</v>
      </c>
      <c r="BG5" s="7">
        <v>43725</v>
      </c>
    </row>
    <row r="6" spans="6:59" x14ac:dyDescent="0.2">
      <c r="F6" s="3"/>
      <c r="G6" t="s">
        <v>2</v>
      </c>
      <c r="H6">
        <v>90</v>
      </c>
      <c r="AN6" t="s">
        <v>38</v>
      </c>
      <c r="AO6">
        <v>10</v>
      </c>
      <c r="AP6">
        <v>0.3</v>
      </c>
      <c r="AV6" t="s">
        <v>37</v>
      </c>
      <c r="AW6">
        <v>863.3</v>
      </c>
      <c r="AX6">
        <f>3.3*32</f>
        <v>105.6</v>
      </c>
      <c r="AY6">
        <f>330/2-AX6</f>
        <v>59.400000000000006</v>
      </c>
      <c r="AZ6" t="s">
        <v>57</v>
      </c>
      <c r="BA6" t="s">
        <v>58</v>
      </c>
      <c r="BB6" t="s">
        <v>58</v>
      </c>
      <c r="BE6">
        <f>+AW6</f>
        <v>863.3</v>
      </c>
      <c r="BF6">
        <f>+AP8</f>
        <v>7.2666758071453366</v>
      </c>
      <c r="BG6">
        <f>+AP38</f>
        <v>7.8239247087837214</v>
      </c>
    </row>
    <row r="7" spans="6:59" x14ac:dyDescent="0.2">
      <c r="F7" s="3"/>
      <c r="G7" t="s">
        <v>3</v>
      </c>
      <c r="H7">
        <v>63</v>
      </c>
      <c r="AO7">
        <v>20</v>
      </c>
      <c r="AP7">
        <f>+AQ7*10^(AT7/AS7*LOG(AR7/AQ7))</f>
        <v>0.83859254252589521</v>
      </c>
      <c r="AQ7">
        <v>0.8</v>
      </c>
      <c r="AR7">
        <v>0.9</v>
      </c>
      <c r="AS7">
        <v>0.25</v>
      </c>
      <c r="AT7">
        <v>0.1</v>
      </c>
      <c r="AV7" t="s">
        <v>53</v>
      </c>
      <c r="AW7">
        <v>863.3</v>
      </c>
      <c r="AX7">
        <f>2.45*32</f>
        <v>78.400000000000006</v>
      </c>
      <c r="AY7">
        <f t="shared" ref="AY7:AY10" si="0">330/2-AX7</f>
        <v>86.6</v>
      </c>
      <c r="AZ7" t="s">
        <v>57</v>
      </c>
      <c r="BA7" t="s">
        <v>58</v>
      </c>
      <c r="BB7" t="s">
        <v>58</v>
      </c>
      <c r="BC7" t="s">
        <v>62</v>
      </c>
    </row>
    <row r="8" spans="6:59" x14ac:dyDescent="0.2">
      <c r="F8" s="3"/>
      <c r="G8" t="s">
        <v>4</v>
      </c>
      <c r="H8">
        <v>45</v>
      </c>
      <c r="I8">
        <v>100</v>
      </c>
      <c r="J8">
        <v>100</v>
      </c>
      <c r="K8">
        <v>100</v>
      </c>
      <c r="L8">
        <v>100</v>
      </c>
      <c r="M8">
        <v>100</v>
      </c>
      <c r="N8">
        <v>100</v>
      </c>
      <c r="O8">
        <v>100</v>
      </c>
      <c r="P8">
        <v>100</v>
      </c>
      <c r="Q8">
        <v>100</v>
      </c>
      <c r="R8">
        <v>100</v>
      </c>
      <c r="S8">
        <v>100</v>
      </c>
      <c r="T8">
        <v>100</v>
      </c>
      <c r="U8">
        <v>100</v>
      </c>
      <c r="V8">
        <v>100</v>
      </c>
      <c r="W8">
        <v>100</v>
      </c>
      <c r="X8">
        <v>100</v>
      </c>
      <c r="Y8">
        <v>100</v>
      </c>
      <c r="Z8">
        <v>100</v>
      </c>
      <c r="AA8">
        <v>100</v>
      </c>
      <c r="AB8">
        <v>100</v>
      </c>
      <c r="AC8">
        <v>100</v>
      </c>
      <c r="AD8">
        <v>100</v>
      </c>
      <c r="AE8">
        <v>100</v>
      </c>
      <c r="AF8">
        <v>100</v>
      </c>
      <c r="AG8">
        <v>100</v>
      </c>
      <c r="AH8">
        <v>100</v>
      </c>
      <c r="AI8">
        <v>100</v>
      </c>
      <c r="AO8">
        <v>50</v>
      </c>
      <c r="AP8">
        <f t="shared" ref="AP8:AP10" si="1">+AQ8*10^(AT8/AS8*LOG(AR8/AQ8))</f>
        <v>7.2666758071453366</v>
      </c>
      <c r="AQ8">
        <v>7</v>
      </c>
      <c r="AR8">
        <v>8</v>
      </c>
      <c r="AS8">
        <v>0.25</v>
      </c>
      <c r="AT8">
        <v>7.0000000000000007E-2</v>
      </c>
      <c r="AV8" t="s">
        <v>54</v>
      </c>
      <c r="AW8">
        <v>863.3</v>
      </c>
      <c r="AX8">
        <f>1.4*32</f>
        <v>44.8</v>
      </c>
      <c r="AY8">
        <f t="shared" si="0"/>
        <v>120.2</v>
      </c>
      <c r="AZ8" t="s">
        <v>57</v>
      </c>
      <c r="BA8" t="s">
        <v>59</v>
      </c>
      <c r="BB8" t="s">
        <v>58</v>
      </c>
      <c r="BC8" t="s">
        <v>60</v>
      </c>
    </row>
    <row r="9" spans="6:59" x14ac:dyDescent="0.2">
      <c r="F9" s="3"/>
      <c r="G9" t="s">
        <v>5</v>
      </c>
      <c r="H9">
        <v>31.5</v>
      </c>
      <c r="I9">
        <v>92.39</v>
      </c>
      <c r="J9">
        <v>98.28</v>
      </c>
      <c r="K9">
        <v>94.82</v>
      </c>
      <c r="L9">
        <v>95.51</v>
      </c>
      <c r="M9">
        <v>94.19</v>
      </c>
      <c r="N9">
        <v>91.72</v>
      </c>
      <c r="O9">
        <v>94.05</v>
      </c>
      <c r="P9">
        <v>93.69</v>
      </c>
      <c r="Q9">
        <v>94.59</v>
      </c>
      <c r="R9">
        <v>94.37</v>
      </c>
      <c r="S9">
        <v>94.82</v>
      </c>
      <c r="T9">
        <v>94.27</v>
      </c>
      <c r="U9">
        <v>95.94</v>
      </c>
      <c r="V9">
        <v>92.79</v>
      </c>
      <c r="W9">
        <v>94.82</v>
      </c>
      <c r="X9">
        <v>95.49</v>
      </c>
      <c r="Y9">
        <v>95.34</v>
      </c>
      <c r="Z9">
        <v>93.54</v>
      </c>
      <c r="AA9">
        <v>91.82</v>
      </c>
      <c r="AB9">
        <v>93.17</v>
      </c>
      <c r="AC9">
        <v>94.83</v>
      </c>
      <c r="AD9">
        <v>97.52</v>
      </c>
      <c r="AE9">
        <v>91.82</v>
      </c>
      <c r="AF9">
        <v>92.76</v>
      </c>
      <c r="AG9">
        <v>92.77</v>
      </c>
      <c r="AH9">
        <v>95.87</v>
      </c>
      <c r="AI9">
        <v>95.09</v>
      </c>
      <c r="AO9">
        <v>80</v>
      </c>
      <c r="AP9">
        <f t="shared" si="1"/>
        <v>11.22462048309373</v>
      </c>
      <c r="AQ9">
        <v>10</v>
      </c>
      <c r="AR9">
        <v>20</v>
      </c>
      <c r="AS9">
        <v>1.5</v>
      </c>
      <c r="AT9">
        <v>0.25</v>
      </c>
      <c r="AV9" t="s">
        <v>55</v>
      </c>
      <c r="AW9">
        <v>862.95</v>
      </c>
      <c r="AX9">
        <f>2.3*32</f>
        <v>73.599999999999994</v>
      </c>
      <c r="AY9">
        <f t="shared" si="0"/>
        <v>91.4</v>
      </c>
      <c r="AZ9" t="s">
        <v>57</v>
      </c>
      <c r="BA9" t="s">
        <v>58</v>
      </c>
      <c r="BB9" t="s">
        <v>58</v>
      </c>
      <c r="BE9">
        <f>+AW9</f>
        <v>862.95</v>
      </c>
      <c r="BF9">
        <f>+AP66</f>
        <v>6</v>
      </c>
      <c r="BG9">
        <f>+AP78</f>
        <v>16.624757922855757</v>
      </c>
    </row>
    <row r="10" spans="6:59" x14ac:dyDescent="0.2">
      <c r="F10" s="3"/>
      <c r="G10" t="s">
        <v>6</v>
      </c>
      <c r="H10">
        <v>22.4</v>
      </c>
      <c r="I10">
        <v>85.94</v>
      </c>
      <c r="J10">
        <v>83.8</v>
      </c>
      <c r="K10">
        <v>88.52</v>
      </c>
      <c r="L10">
        <v>83.42</v>
      </c>
      <c r="M10">
        <v>79.19</v>
      </c>
      <c r="N10">
        <v>83.68</v>
      </c>
      <c r="O10">
        <v>87.31</v>
      </c>
      <c r="P10">
        <v>82.67</v>
      </c>
      <c r="Q10">
        <v>85.37</v>
      </c>
      <c r="R10">
        <v>83.35</v>
      </c>
      <c r="S10">
        <v>85.82</v>
      </c>
      <c r="T10">
        <v>85.6</v>
      </c>
      <c r="U10">
        <v>87.85</v>
      </c>
      <c r="V10">
        <v>86.27</v>
      </c>
      <c r="W10">
        <v>87.4</v>
      </c>
      <c r="X10">
        <v>84.47</v>
      </c>
      <c r="Y10">
        <v>85.82</v>
      </c>
      <c r="Z10">
        <v>87.05</v>
      </c>
      <c r="AA10">
        <v>83.68</v>
      </c>
      <c r="AB10">
        <v>83.42</v>
      </c>
      <c r="AC10">
        <v>86.27</v>
      </c>
      <c r="AD10">
        <v>86.27</v>
      </c>
      <c r="AE10">
        <v>83.68</v>
      </c>
      <c r="AF10">
        <v>83.68</v>
      </c>
      <c r="AG10">
        <v>85.68</v>
      </c>
      <c r="AH10">
        <v>86.53</v>
      </c>
      <c r="AI10">
        <v>87.83</v>
      </c>
      <c r="AO10">
        <v>90</v>
      </c>
      <c r="AP10">
        <f t="shared" si="1"/>
        <v>17.817974362806787</v>
      </c>
      <c r="AQ10">
        <v>10</v>
      </c>
      <c r="AR10">
        <v>20</v>
      </c>
      <c r="AS10">
        <v>1.5</v>
      </c>
      <c r="AT10">
        <v>1.25</v>
      </c>
      <c r="AV10" t="s">
        <v>56</v>
      </c>
      <c r="AW10">
        <v>862.95</v>
      </c>
      <c r="AX10">
        <f>1.3*32</f>
        <v>41.6</v>
      </c>
      <c r="AY10">
        <f t="shared" si="0"/>
        <v>123.4</v>
      </c>
      <c r="AZ10" t="s">
        <v>57</v>
      </c>
      <c r="BA10" t="s">
        <v>59</v>
      </c>
      <c r="BB10" t="s">
        <v>58</v>
      </c>
      <c r="BC10" t="s">
        <v>61</v>
      </c>
    </row>
    <row r="11" spans="6:59" x14ac:dyDescent="0.2">
      <c r="F11" s="3"/>
      <c r="G11" t="s">
        <v>7</v>
      </c>
      <c r="H11">
        <v>20</v>
      </c>
      <c r="I11">
        <v>64.819999999999993</v>
      </c>
      <c r="J11" s="6">
        <f>J12+(J10-J12)*($H11-$H10)/($H12-$H10)</f>
        <v>76.775000000000006</v>
      </c>
      <c r="K11" s="6">
        <f t="shared" ref="K11:AI11" si="2">K12+(K10-K12)*($H11-$H10)/($H12-$H10)</f>
        <v>81.913749999999993</v>
      </c>
      <c r="L11" s="6">
        <f t="shared" si="2"/>
        <v>77.745000000000005</v>
      </c>
      <c r="M11" s="6">
        <f t="shared" si="2"/>
        <v>72.064999999999998</v>
      </c>
      <c r="N11" s="6">
        <f t="shared" si="2"/>
        <v>77.192499999999995</v>
      </c>
      <c r="O11" s="6">
        <f t="shared" si="2"/>
        <v>82.447500000000005</v>
      </c>
      <c r="P11" s="6">
        <f t="shared" si="2"/>
        <v>74.944999999999993</v>
      </c>
      <c r="Q11" s="6">
        <f t="shared" si="2"/>
        <v>77.363749999999996</v>
      </c>
      <c r="R11" s="6">
        <f t="shared" si="2"/>
        <v>75.762499999999989</v>
      </c>
      <c r="S11" s="6">
        <f t="shared" si="2"/>
        <v>78.094999999999999</v>
      </c>
      <c r="T11" s="6">
        <f t="shared" si="2"/>
        <v>76.462500000000006</v>
      </c>
      <c r="U11" s="6">
        <f t="shared" si="2"/>
        <v>79.837499999999991</v>
      </c>
      <c r="V11" s="6">
        <f t="shared" si="2"/>
        <v>78.12</v>
      </c>
      <c r="W11" s="6">
        <f t="shared" si="2"/>
        <v>81.918750000000003</v>
      </c>
      <c r="X11" s="6">
        <f t="shared" si="2"/>
        <v>76.745000000000005</v>
      </c>
      <c r="Y11" s="6">
        <f t="shared" si="2"/>
        <v>79.21374999999999</v>
      </c>
      <c r="Z11" s="6">
        <f t="shared" si="2"/>
        <v>78.943749999999994</v>
      </c>
      <c r="AA11" s="6">
        <f t="shared" si="2"/>
        <v>78.655000000000001</v>
      </c>
      <c r="AB11" s="6">
        <f t="shared" si="2"/>
        <v>78.232500000000002</v>
      </c>
      <c r="AC11" s="6">
        <f t="shared" si="2"/>
        <v>79.782499999999999</v>
      </c>
      <c r="AD11" s="6">
        <f t="shared" si="2"/>
        <v>78.488749999999996</v>
      </c>
      <c r="AE11" s="6">
        <f t="shared" si="2"/>
        <v>78.655000000000001</v>
      </c>
      <c r="AF11" s="6">
        <f t="shared" si="2"/>
        <v>77.355000000000004</v>
      </c>
      <c r="AG11" s="6">
        <f t="shared" si="2"/>
        <v>79.142499999999998</v>
      </c>
      <c r="AH11" s="6">
        <f t="shared" si="2"/>
        <v>75.83</v>
      </c>
      <c r="AI11" s="6">
        <f t="shared" si="2"/>
        <v>82.317499999999995</v>
      </c>
    </row>
    <row r="12" spans="6:59" x14ac:dyDescent="0.2">
      <c r="F12" s="3"/>
      <c r="G12" t="s">
        <v>8</v>
      </c>
      <c r="H12">
        <v>16</v>
      </c>
      <c r="I12" s="6">
        <f>I13+(I11-I13)*($H12-$H11)/($H13-$H11)</f>
        <v>58.061818181818175</v>
      </c>
      <c r="J12">
        <v>72.56</v>
      </c>
      <c r="K12">
        <v>77.95</v>
      </c>
      <c r="L12">
        <v>74.34</v>
      </c>
      <c r="M12">
        <v>67.790000000000006</v>
      </c>
      <c r="N12">
        <v>73.3</v>
      </c>
      <c r="O12">
        <v>79.53</v>
      </c>
      <c r="P12">
        <v>70.31</v>
      </c>
      <c r="Q12">
        <v>72.56</v>
      </c>
      <c r="R12">
        <v>71.209999999999994</v>
      </c>
      <c r="S12">
        <v>73.459999999999994</v>
      </c>
      <c r="T12">
        <v>70.98</v>
      </c>
      <c r="U12">
        <v>75.03</v>
      </c>
      <c r="V12">
        <v>73.23</v>
      </c>
      <c r="W12">
        <v>78.63</v>
      </c>
      <c r="X12">
        <v>72.11</v>
      </c>
      <c r="Y12">
        <v>75.25</v>
      </c>
      <c r="Z12">
        <v>74.08</v>
      </c>
      <c r="AA12">
        <v>75.64</v>
      </c>
      <c r="AB12">
        <v>75.12</v>
      </c>
      <c r="AC12">
        <v>75.89</v>
      </c>
      <c r="AD12">
        <v>73.819999999999993</v>
      </c>
      <c r="AE12">
        <v>75.64</v>
      </c>
      <c r="AF12">
        <v>73.56</v>
      </c>
      <c r="AG12">
        <v>75.22</v>
      </c>
      <c r="AH12">
        <v>69.41</v>
      </c>
      <c r="AI12">
        <v>79.010000000000005</v>
      </c>
      <c r="AN12" t="s">
        <v>39</v>
      </c>
      <c r="AO12">
        <v>10</v>
      </c>
      <c r="AP12">
        <v>0.8</v>
      </c>
    </row>
    <row r="13" spans="6:59" x14ac:dyDescent="0.2">
      <c r="F13" s="3"/>
      <c r="G13" t="s">
        <v>9</v>
      </c>
      <c r="H13">
        <v>11.2</v>
      </c>
      <c r="I13">
        <v>52.43</v>
      </c>
      <c r="J13" s="6">
        <f>J14+(J12-J14)*($H13-$H12)/($H14-$H12)</f>
        <v>61.792000000000002</v>
      </c>
      <c r="K13" s="6">
        <f>K14+(K12-K14)*($H13-$H12)/($H14-$H12)</f>
        <v>62.302000000000007</v>
      </c>
      <c r="L13">
        <v>55.4</v>
      </c>
      <c r="M13">
        <v>49.28</v>
      </c>
      <c r="N13">
        <v>61.11</v>
      </c>
      <c r="O13">
        <v>59.03</v>
      </c>
      <c r="P13">
        <v>59.29</v>
      </c>
      <c r="Q13">
        <v>56.59</v>
      </c>
      <c r="R13">
        <v>55.92</v>
      </c>
      <c r="S13">
        <v>60.42</v>
      </c>
      <c r="T13">
        <v>52.55</v>
      </c>
      <c r="U13">
        <v>57.04</v>
      </c>
      <c r="V13">
        <v>54.34</v>
      </c>
      <c r="W13">
        <v>65.36</v>
      </c>
      <c r="X13">
        <v>54.79</v>
      </c>
      <c r="Y13">
        <v>58.39</v>
      </c>
      <c r="Z13">
        <v>56.96</v>
      </c>
      <c r="AA13">
        <v>58.25</v>
      </c>
      <c r="AB13">
        <v>61.11</v>
      </c>
      <c r="AC13">
        <v>59.55</v>
      </c>
      <c r="AD13">
        <v>56.44</v>
      </c>
      <c r="AE13">
        <v>55.92</v>
      </c>
      <c r="AF13">
        <v>56.18</v>
      </c>
      <c r="AG13">
        <v>60.53</v>
      </c>
      <c r="AH13">
        <v>48.4</v>
      </c>
      <c r="AI13">
        <v>61.63</v>
      </c>
      <c r="AO13">
        <v>20</v>
      </c>
      <c r="AP13">
        <v>5</v>
      </c>
    </row>
    <row r="14" spans="6:59" x14ac:dyDescent="0.2">
      <c r="F14" s="3"/>
      <c r="G14" t="s">
        <v>10</v>
      </c>
      <c r="H14">
        <v>8</v>
      </c>
      <c r="I14">
        <v>31.86</v>
      </c>
      <c r="J14">
        <v>45.64</v>
      </c>
      <c r="K14">
        <v>38.83</v>
      </c>
      <c r="L14">
        <v>34.9</v>
      </c>
      <c r="M14">
        <v>30.13</v>
      </c>
      <c r="N14">
        <v>35.94</v>
      </c>
      <c r="O14">
        <v>39.32</v>
      </c>
      <c r="P14">
        <v>44.45</v>
      </c>
      <c r="Q14">
        <v>41.08</v>
      </c>
      <c r="R14">
        <v>35.46</v>
      </c>
      <c r="S14">
        <v>44.9</v>
      </c>
      <c r="T14">
        <v>34.11</v>
      </c>
      <c r="U14">
        <v>37.26</v>
      </c>
      <c r="V14">
        <v>37.479999999999997</v>
      </c>
      <c r="W14">
        <v>42.2</v>
      </c>
      <c r="X14">
        <v>34.33</v>
      </c>
      <c r="Y14">
        <v>38.159999999999997</v>
      </c>
      <c r="Z14">
        <v>37.76</v>
      </c>
      <c r="AA14">
        <v>40.090000000000003</v>
      </c>
      <c r="AB14">
        <v>41.65</v>
      </c>
      <c r="AC14">
        <v>41.91</v>
      </c>
      <c r="AD14">
        <v>38.799999999999997</v>
      </c>
      <c r="AE14">
        <v>34.39</v>
      </c>
      <c r="AF14">
        <v>42.43</v>
      </c>
      <c r="AG14">
        <v>48.6</v>
      </c>
      <c r="AH14">
        <v>33.61</v>
      </c>
      <c r="AI14">
        <v>44.76</v>
      </c>
      <c r="AO14">
        <v>50</v>
      </c>
      <c r="AP14">
        <f t="shared" ref="AP14:AP19" si="3">+AQ14*10^(AT14/AS14*LOG(AR14/AQ14))</f>
        <v>11.121360858318724</v>
      </c>
      <c r="AQ14">
        <v>10</v>
      </c>
      <c r="AR14">
        <v>20</v>
      </c>
      <c r="AS14">
        <v>1.5</v>
      </c>
      <c r="AT14">
        <v>0.23</v>
      </c>
      <c r="BE14" t="s">
        <v>73</v>
      </c>
    </row>
    <row r="15" spans="6:59" x14ac:dyDescent="0.2">
      <c r="F15" s="3"/>
      <c r="G15" t="s">
        <v>11</v>
      </c>
      <c r="H15">
        <v>5.6</v>
      </c>
      <c r="I15">
        <v>19.09</v>
      </c>
      <c r="J15" s="6">
        <f>J16+(J14-J16)*($H15-$H14)/($H16-$H14)</f>
        <v>36.620000000000005</v>
      </c>
      <c r="K15" s="6">
        <f>K16+(K14-K16)*($H15-$H14)/($H16-$H14)</f>
        <v>30.393999999999998</v>
      </c>
      <c r="L15">
        <v>19.34</v>
      </c>
      <c r="M15">
        <v>17.62</v>
      </c>
      <c r="N15">
        <v>19.079999999999998</v>
      </c>
      <c r="O15">
        <v>21.67</v>
      </c>
      <c r="P15">
        <v>36.43</v>
      </c>
      <c r="Q15">
        <v>22.87</v>
      </c>
      <c r="R15">
        <v>22.42</v>
      </c>
      <c r="S15">
        <v>35.68</v>
      </c>
      <c r="T15">
        <v>19.27</v>
      </c>
      <c r="U15">
        <v>20.39</v>
      </c>
      <c r="V15">
        <v>19.72</v>
      </c>
      <c r="W15">
        <v>23.54</v>
      </c>
      <c r="X15">
        <v>20.39</v>
      </c>
      <c r="Y15">
        <v>22.64</v>
      </c>
      <c r="Z15">
        <v>20.64</v>
      </c>
      <c r="AA15">
        <v>20.64</v>
      </c>
      <c r="AB15">
        <v>20.38</v>
      </c>
      <c r="AC15">
        <v>20.12</v>
      </c>
      <c r="AD15">
        <v>17.260000000000002</v>
      </c>
      <c r="AE15">
        <v>20.9</v>
      </c>
      <c r="AF15">
        <v>29.72</v>
      </c>
      <c r="AG15">
        <v>38.130000000000003</v>
      </c>
      <c r="AH15">
        <v>19.86</v>
      </c>
      <c r="AI15">
        <v>27.38</v>
      </c>
      <c r="AO15">
        <v>80</v>
      </c>
      <c r="AP15">
        <f t="shared" si="3"/>
        <v>21.111001188884817</v>
      </c>
      <c r="AQ15">
        <v>20</v>
      </c>
      <c r="AR15">
        <v>30</v>
      </c>
      <c r="AS15">
        <v>0.9</v>
      </c>
      <c r="AT15">
        <v>0.12</v>
      </c>
    </row>
    <row r="16" spans="6:59" x14ac:dyDescent="0.2">
      <c r="F16" s="3"/>
      <c r="G16" t="s">
        <v>12</v>
      </c>
      <c r="H16">
        <v>4</v>
      </c>
      <c r="I16">
        <v>6.77</v>
      </c>
      <c r="J16">
        <v>23.09</v>
      </c>
      <c r="K16">
        <v>17.739999999999998</v>
      </c>
      <c r="L16">
        <v>10.210000000000001</v>
      </c>
      <c r="M16">
        <v>13.42</v>
      </c>
      <c r="N16">
        <v>12.85</v>
      </c>
      <c r="O16">
        <v>13.63</v>
      </c>
      <c r="P16">
        <v>27.36</v>
      </c>
      <c r="Q16">
        <v>12.08</v>
      </c>
      <c r="R16">
        <v>13.87</v>
      </c>
      <c r="S16">
        <v>26.24</v>
      </c>
      <c r="T16">
        <v>13.2</v>
      </c>
      <c r="U16">
        <v>12.08</v>
      </c>
      <c r="V16">
        <v>8.93</v>
      </c>
      <c r="W16">
        <v>14.32</v>
      </c>
      <c r="X16">
        <v>11.18</v>
      </c>
      <c r="Y16">
        <v>10.73</v>
      </c>
      <c r="Z16">
        <v>7.92</v>
      </c>
      <c r="AA16">
        <v>8.44</v>
      </c>
      <c r="AB16">
        <v>8.44</v>
      </c>
      <c r="AC16">
        <v>12.33</v>
      </c>
      <c r="AD16">
        <v>6.42</v>
      </c>
      <c r="AE16">
        <v>10</v>
      </c>
      <c r="AF16">
        <v>18.82</v>
      </c>
      <c r="AG16">
        <v>28.99</v>
      </c>
      <c r="AH16">
        <v>8.6999999999999993</v>
      </c>
      <c r="AI16">
        <v>14.41</v>
      </c>
      <c r="AO16">
        <v>90</v>
      </c>
      <c r="AP16">
        <f t="shared" si="3"/>
        <v>26.207413942088969</v>
      </c>
      <c r="AQ16">
        <v>20</v>
      </c>
      <c r="AR16">
        <v>30</v>
      </c>
      <c r="AS16">
        <v>0.9</v>
      </c>
      <c r="AT16">
        <v>0.6</v>
      </c>
    </row>
    <row r="17" spans="6:64" x14ac:dyDescent="0.2">
      <c r="F17" s="3"/>
      <c r="G17" t="s">
        <v>13</v>
      </c>
      <c r="H17">
        <v>2</v>
      </c>
      <c r="I17">
        <v>5.41</v>
      </c>
      <c r="J17">
        <v>13.2</v>
      </c>
      <c r="K17">
        <v>9.14</v>
      </c>
      <c r="L17">
        <v>8.64</v>
      </c>
      <c r="M17">
        <v>8.41</v>
      </c>
      <c r="N17">
        <v>7.92</v>
      </c>
      <c r="O17">
        <v>8.64</v>
      </c>
      <c r="P17">
        <v>12.03</v>
      </c>
      <c r="Q17">
        <v>4.63</v>
      </c>
      <c r="R17">
        <v>8.5</v>
      </c>
      <c r="S17">
        <v>8.6999999999999993</v>
      </c>
      <c r="T17">
        <v>9.1999999999999993</v>
      </c>
      <c r="U17">
        <v>5.97</v>
      </c>
      <c r="V17">
        <v>3.42</v>
      </c>
      <c r="W17">
        <v>6.9</v>
      </c>
      <c r="X17">
        <v>5.78</v>
      </c>
      <c r="Y17">
        <v>2.71</v>
      </c>
      <c r="Z17">
        <v>4.04</v>
      </c>
      <c r="AA17">
        <v>4.84</v>
      </c>
      <c r="AB17">
        <v>5.08</v>
      </c>
      <c r="AC17">
        <v>6.01</v>
      </c>
      <c r="AD17">
        <v>5.91</v>
      </c>
      <c r="AE17">
        <v>4.84</v>
      </c>
      <c r="AF17">
        <v>5.33</v>
      </c>
      <c r="AG17">
        <v>17.87</v>
      </c>
      <c r="AH17">
        <v>3.17</v>
      </c>
      <c r="AI17">
        <v>4.8099999999999996</v>
      </c>
      <c r="BE17" s="8" t="s">
        <v>71</v>
      </c>
      <c r="BF17" s="8" t="s">
        <v>67</v>
      </c>
      <c r="BG17" s="8" t="s">
        <v>68</v>
      </c>
      <c r="BH17" s="8" t="s">
        <v>27</v>
      </c>
      <c r="BI17" s="8" t="s">
        <v>69</v>
      </c>
      <c r="BJ17" s="8" t="s">
        <v>29</v>
      </c>
      <c r="BK17" s="8" t="s">
        <v>70</v>
      </c>
      <c r="BL17" s="8" t="s">
        <v>31</v>
      </c>
    </row>
    <row r="18" spans="6:64" x14ac:dyDescent="0.2">
      <c r="F18" s="3"/>
      <c r="G18" t="s">
        <v>14</v>
      </c>
      <c r="H18">
        <v>1</v>
      </c>
      <c r="I18">
        <v>4.43</v>
      </c>
      <c r="J18">
        <v>6.9</v>
      </c>
      <c r="K18">
        <v>6.52</v>
      </c>
      <c r="L18">
        <v>7.93</v>
      </c>
      <c r="M18">
        <v>4.58</v>
      </c>
      <c r="N18">
        <v>6.23</v>
      </c>
      <c r="O18">
        <v>4.8099999999999996</v>
      </c>
      <c r="P18">
        <v>5.33</v>
      </c>
      <c r="Q18">
        <v>4.37</v>
      </c>
      <c r="R18">
        <v>6.68</v>
      </c>
      <c r="S18">
        <v>4.43</v>
      </c>
      <c r="T18">
        <v>5.1100000000000003</v>
      </c>
      <c r="U18">
        <v>5.72</v>
      </c>
      <c r="V18">
        <v>3.24</v>
      </c>
      <c r="W18">
        <v>3.23</v>
      </c>
      <c r="X18">
        <v>3.34</v>
      </c>
      <c r="Y18">
        <v>2.61</v>
      </c>
      <c r="Z18">
        <v>3.87</v>
      </c>
      <c r="AA18">
        <v>3.51</v>
      </c>
      <c r="AB18">
        <v>4.88</v>
      </c>
      <c r="AC18">
        <v>4.22</v>
      </c>
      <c r="AD18">
        <v>5.64</v>
      </c>
      <c r="AE18">
        <v>3.51</v>
      </c>
      <c r="AF18">
        <v>4.29</v>
      </c>
      <c r="AG18">
        <v>6.11</v>
      </c>
      <c r="AH18">
        <v>3.05</v>
      </c>
      <c r="AI18">
        <v>2.33</v>
      </c>
      <c r="AN18" t="s">
        <v>40</v>
      </c>
      <c r="AO18">
        <v>10</v>
      </c>
      <c r="AP18">
        <f t="shared" si="3"/>
        <v>0.54772255750516607</v>
      </c>
      <c r="AQ18">
        <v>0.5</v>
      </c>
      <c r="AR18">
        <v>0.6</v>
      </c>
      <c r="AS18">
        <v>0.4</v>
      </c>
      <c r="AT18">
        <v>0.2</v>
      </c>
      <c r="BE18" s="8" t="s">
        <v>37</v>
      </c>
      <c r="BF18" s="8">
        <v>863.3</v>
      </c>
      <c r="BG18" s="9">
        <f>+AY6</f>
        <v>59.400000000000006</v>
      </c>
      <c r="BH18" s="10">
        <f>+AP6</f>
        <v>0.3</v>
      </c>
      <c r="BI18" s="10">
        <f>+AP7</f>
        <v>0.83859254252589521</v>
      </c>
      <c r="BJ18" s="10">
        <f>+AP8</f>
        <v>7.2666758071453366</v>
      </c>
      <c r="BK18" s="10">
        <f>+AP9</f>
        <v>11.22462048309373</v>
      </c>
      <c r="BL18" s="10">
        <f>+AP10</f>
        <v>17.817974362806787</v>
      </c>
    </row>
    <row r="19" spans="6:64" x14ac:dyDescent="0.2">
      <c r="F19" s="3"/>
      <c r="G19" t="s">
        <v>15</v>
      </c>
      <c r="H19">
        <v>0.5</v>
      </c>
      <c r="I19">
        <v>2.2799999999999998</v>
      </c>
      <c r="J19">
        <v>3.31</v>
      </c>
      <c r="K19">
        <v>5.6</v>
      </c>
      <c r="L19">
        <v>5.85</v>
      </c>
      <c r="M19">
        <v>3.68</v>
      </c>
      <c r="N19">
        <v>4.21</v>
      </c>
      <c r="O19">
        <v>4.03</v>
      </c>
      <c r="P19">
        <v>4.43</v>
      </c>
      <c r="Q19">
        <v>3.83</v>
      </c>
      <c r="R19">
        <v>5.1100000000000003</v>
      </c>
      <c r="S19">
        <v>3.98</v>
      </c>
      <c r="T19">
        <v>3.98</v>
      </c>
      <c r="U19">
        <v>5.09</v>
      </c>
      <c r="V19">
        <v>2.41</v>
      </c>
      <c r="W19">
        <v>3.09</v>
      </c>
      <c r="X19">
        <v>3.12</v>
      </c>
      <c r="Y19">
        <v>2.42</v>
      </c>
      <c r="Z19">
        <v>3.55</v>
      </c>
      <c r="AA19">
        <v>2.48</v>
      </c>
      <c r="AB19">
        <v>4.46</v>
      </c>
      <c r="AC19">
        <v>3.25</v>
      </c>
      <c r="AD19">
        <v>5.17</v>
      </c>
      <c r="AE19">
        <v>1.96</v>
      </c>
      <c r="AF19">
        <v>4.03</v>
      </c>
      <c r="AG19">
        <v>3.51</v>
      </c>
      <c r="AH19">
        <v>2.81</v>
      </c>
      <c r="AI19">
        <v>2.14</v>
      </c>
      <c r="AO19">
        <v>20</v>
      </c>
      <c r="AP19">
        <f t="shared" si="3"/>
        <v>1.1486983549970351</v>
      </c>
      <c r="AQ19">
        <v>1</v>
      </c>
      <c r="AR19">
        <v>2</v>
      </c>
      <c r="AS19">
        <v>1.5</v>
      </c>
      <c r="AT19">
        <v>0.3</v>
      </c>
      <c r="BE19" s="8" t="s">
        <v>53</v>
      </c>
      <c r="BF19" s="8">
        <v>863.3</v>
      </c>
      <c r="BG19" s="9">
        <f>+AY7</f>
        <v>86.6</v>
      </c>
      <c r="BH19" s="10">
        <f>+AP24</f>
        <v>0.5</v>
      </c>
      <c r="BI19" s="10">
        <f>+AP25</f>
        <v>1.381912879967776</v>
      </c>
      <c r="BJ19" s="10">
        <f>+AP26</f>
        <v>0.87388518907318224</v>
      </c>
      <c r="BK19" s="10">
        <f>+AP27</f>
        <v>18.660659830736151</v>
      </c>
      <c r="BL19" s="10">
        <f>+AP28</f>
        <v>32.059243554716382</v>
      </c>
    </row>
    <row r="20" spans="6:64" x14ac:dyDescent="0.2">
      <c r="F20" s="3"/>
      <c r="G20" t="s">
        <v>16</v>
      </c>
      <c r="H20">
        <v>0.25</v>
      </c>
      <c r="I20" s="6">
        <f>I22+(I19-I22)*($H20-$H19)/($H22-$H19)</f>
        <v>1.6595194508009152</v>
      </c>
      <c r="J20">
        <v>2.41</v>
      </c>
      <c r="K20">
        <v>3.31</v>
      </c>
      <c r="L20" s="6">
        <f>L22+(L19-L22)*($H20-$H19)/($H22-$H19)</f>
        <v>4.0869794050343247</v>
      </c>
      <c r="M20" s="6">
        <f t="shared" ref="M20:AI20" si="4">M22+(M19-M22)*($H20-$H19)/($H22-$H19)</f>
        <v>2.4604347826086959</v>
      </c>
      <c r="N20" s="6">
        <f t="shared" si="4"/>
        <v>2.7379633867276887</v>
      </c>
      <c r="O20" s="6">
        <f t="shared" si="4"/>
        <v>2.5879176201372998</v>
      </c>
      <c r="P20" s="6">
        <f t="shared" si="4"/>
        <v>2.8894965675057205</v>
      </c>
      <c r="Q20" s="6">
        <f t="shared" si="4"/>
        <v>2.5462471395881008</v>
      </c>
      <c r="R20" s="6">
        <f t="shared" si="4"/>
        <v>3.4710755148741423</v>
      </c>
      <c r="S20" s="6">
        <f t="shared" si="4"/>
        <v>2.5379176201372999</v>
      </c>
      <c r="T20" s="6">
        <f t="shared" si="4"/>
        <v>2.5379176201372999</v>
      </c>
      <c r="U20" s="6">
        <f t="shared" si="4"/>
        <v>3.2670709382151029</v>
      </c>
      <c r="V20" s="6">
        <f t="shared" si="4"/>
        <v>1.6397482837528607</v>
      </c>
      <c r="W20" s="6">
        <f t="shared" si="4"/>
        <v>2.067276887871853</v>
      </c>
      <c r="X20" s="6">
        <f t="shared" si="4"/>
        <v>2.1529061784897028</v>
      </c>
      <c r="Y20" s="6">
        <f t="shared" si="4"/>
        <v>1.7353318077803204</v>
      </c>
      <c r="Z20" s="6">
        <f t="shared" si="4"/>
        <v>2.2020594965675055</v>
      </c>
      <c r="AA20" s="6">
        <f t="shared" si="4"/>
        <v>1.7011899313501142</v>
      </c>
      <c r="AB20" s="6">
        <f t="shared" si="4"/>
        <v>2.8339130434782609</v>
      </c>
      <c r="AC20" s="6">
        <f t="shared" si="4"/>
        <v>2.0304347826086957</v>
      </c>
      <c r="AD20" s="6">
        <f t="shared" si="4"/>
        <v>3.1288329519450797</v>
      </c>
      <c r="AE20" s="6">
        <f t="shared" si="4"/>
        <v>1.2924485125858123</v>
      </c>
      <c r="AF20" s="6">
        <f t="shared" si="4"/>
        <v>2.6991762013729979</v>
      </c>
      <c r="AG20" s="6">
        <f t="shared" si="4"/>
        <v>2.2904347826086955</v>
      </c>
      <c r="AH20" s="6">
        <f t="shared" si="4"/>
        <v>1.8899771167048054</v>
      </c>
      <c r="AI20" s="6">
        <f t="shared" si="4"/>
        <v>1.5109610983981696</v>
      </c>
      <c r="AO20">
        <v>50</v>
      </c>
      <c r="AP20">
        <v>10</v>
      </c>
      <c r="BE20" s="8" t="s">
        <v>54</v>
      </c>
      <c r="BF20" s="8">
        <v>863.3</v>
      </c>
      <c r="BG20" s="9">
        <f>+AY8</f>
        <v>120.2</v>
      </c>
      <c r="BH20" s="10">
        <f>+AP45</f>
        <v>0.6</v>
      </c>
      <c r="BI20" s="10">
        <f>+AP46</f>
        <v>3</v>
      </c>
      <c r="BJ20" s="10">
        <f>+AP47</f>
        <v>10.570180405613804</v>
      </c>
      <c r="BK20" s="10">
        <f>+AP48</f>
        <v>16.779115495365001</v>
      </c>
      <c r="BL20" s="10">
        <f>+AP49</f>
        <v>21.398263878673262</v>
      </c>
    </row>
    <row r="21" spans="6:64" x14ac:dyDescent="0.2">
      <c r="F21" s="3"/>
      <c r="G21" t="s">
        <v>17</v>
      </c>
      <c r="H21">
        <v>0.125</v>
      </c>
      <c r="I21" s="6">
        <f>I22+(I20-I22)*($H21-$H20)/($H22-$H20)</f>
        <v>1.384491611497938</v>
      </c>
      <c r="J21">
        <v>1.96</v>
      </c>
      <c r="K21">
        <v>2.3199999999999998</v>
      </c>
      <c r="L21" s="6">
        <f>L22+(L20-L22)*($H21-$H20)/($H22-$H20)</f>
        <v>3.3055209926700031</v>
      </c>
      <c r="M21" s="6">
        <f t="shared" ref="M21:AI21" si="5">M22+(M20-M22)*($H21-$H20)/($H22-$H20)</f>
        <v>1.9198628225993954</v>
      </c>
      <c r="N21" s="6">
        <f t="shared" si="5"/>
        <v>2.0854835472778666</v>
      </c>
      <c r="O21" s="6">
        <f t="shared" si="5"/>
        <v>1.948714986722794</v>
      </c>
      <c r="P21" s="6">
        <f t="shared" si="5"/>
        <v>2.2066688285466047</v>
      </c>
      <c r="Q21" s="6">
        <f t="shared" si="5"/>
        <v>1.9772240237888372</v>
      </c>
      <c r="R21" s="6">
        <f t="shared" si="5"/>
        <v>2.7446226703704157</v>
      </c>
      <c r="S21" s="6">
        <f t="shared" si="5"/>
        <v>1.8987149867227942</v>
      </c>
      <c r="T21" s="6">
        <f t="shared" si="5"/>
        <v>1.8987149867227942</v>
      </c>
      <c r="U21" s="6">
        <f t="shared" si="5"/>
        <v>2.459058113780149</v>
      </c>
      <c r="V21" s="6">
        <f t="shared" si="5"/>
        <v>1.2983344142733029</v>
      </c>
      <c r="W21" s="6">
        <f t="shared" si="5"/>
        <v>1.6139551389517734</v>
      </c>
      <c r="X21" s="6">
        <f t="shared" si="5"/>
        <v>1.7242420979209245</v>
      </c>
      <c r="Y21" s="6">
        <f t="shared" si="5"/>
        <v>1.43185281268738</v>
      </c>
      <c r="Z21" s="6">
        <f t="shared" si="5"/>
        <v>1.6045852249782793</v>
      </c>
      <c r="AA21" s="6">
        <f t="shared" si="5"/>
        <v>1.3559825744318945</v>
      </c>
      <c r="AB21" s="6">
        <f t="shared" si="5"/>
        <v>2.1131504301325275</v>
      </c>
      <c r="AC21" s="6">
        <f t="shared" si="5"/>
        <v>1.4898628225993957</v>
      </c>
      <c r="AD21" s="6">
        <f t="shared" si="5"/>
        <v>2.2240861978242514</v>
      </c>
      <c r="AE21" s="6">
        <f t="shared" si="5"/>
        <v>0.99655649237019539</v>
      </c>
      <c r="AF21" s="6">
        <f t="shared" si="5"/>
        <v>2.1092889046610948</v>
      </c>
      <c r="AG21" s="6">
        <f t="shared" si="5"/>
        <v>1.7498628225993955</v>
      </c>
      <c r="AH21" s="6">
        <f t="shared" si="5"/>
        <v>1.4821772170486667</v>
      </c>
      <c r="AI21" s="6">
        <f t="shared" si="5"/>
        <v>1.2321397716565305</v>
      </c>
      <c r="AO21">
        <v>80</v>
      </c>
      <c r="AP21">
        <v>20</v>
      </c>
      <c r="BE21" s="8" t="s">
        <v>55</v>
      </c>
      <c r="BF21" s="8">
        <v>862.95</v>
      </c>
      <c r="BG21" s="9">
        <f>+AY9</f>
        <v>91.4</v>
      </c>
      <c r="BH21" s="10">
        <f>+AP64</f>
        <v>0.17817974362806788</v>
      </c>
      <c r="BI21" s="10">
        <f>+AP65</f>
        <v>0.52331756969605281</v>
      </c>
      <c r="BJ21" s="10">
        <f>+AP66</f>
        <v>6</v>
      </c>
      <c r="BK21" s="10">
        <f>+AP67</f>
        <v>15.511447618337346</v>
      </c>
      <c r="BL21" s="10">
        <f>+AP68</f>
        <v>20.921638372864294</v>
      </c>
    </row>
    <row r="22" spans="6:64" x14ac:dyDescent="0.2">
      <c r="F22" s="3"/>
      <c r="G22" t="s">
        <v>18</v>
      </c>
      <c r="H22">
        <v>6.3E-2</v>
      </c>
      <c r="I22">
        <v>0.83</v>
      </c>
      <c r="J22">
        <v>0.61</v>
      </c>
      <c r="K22">
        <v>0.83</v>
      </c>
      <c r="L22">
        <v>1.73</v>
      </c>
      <c r="M22">
        <v>0.83</v>
      </c>
      <c r="N22">
        <v>0.77</v>
      </c>
      <c r="O22">
        <v>0.66</v>
      </c>
      <c r="P22">
        <v>0.83</v>
      </c>
      <c r="Q22">
        <v>0.83</v>
      </c>
      <c r="R22">
        <v>1.28</v>
      </c>
      <c r="S22">
        <v>0.61</v>
      </c>
      <c r="T22">
        <v>0.61</v>
      </c>
      <c r="U22">
        <v>0.83</v>
      </c>
      <c r="V22">
        <v>0.61</v>
      </c>
      <c r="W22">
        <v>0.7</v>
      </c>
      <c r="X22">
        <v>0.86</v>
      </c>
      <c r="Y22">
        <v>0.82</v>
      </c>
      <c r="Z22">
        <v>0.4</v>
      </c>
      <c r="AA22">
        <v>0.66</v>
      </c>
      <c r="AB22">
        <v>0.66</v>
      </c>
      <c r="AC22">
        <v>0.4</v>
      </c>
      <c r="AD22">
        <v>0.4</v>
      </c>
      <c r="AE22">
        <v>0.4</v>
      </c>
      <c r="AF22">
        <v>0.92</v>
      </c>
      <c r="AG22">
        <v>0.66</v>
      </c>
      <c r="AH22">
        <v>0.66</v>
      </c>
      <c r="AI22">
        <v>0.67</v>
      </c>
      <c r="AO22">
        <v>90</v>
      </c>
      <c r="AP22">
        <v>26.207413942088969</v>
      </c>
      <c r="BE22" s="8" t="s">
        <v>56</v>
      </c>
      <c r="BF22" s="8">
        <v>862.95</v>
      </c>
      <c r="BG22" s="9">
        <f>+AY10</f>
        <v>123.4</v>
      </c>
      <c r="BH22" s="10">
        <f>+AP85</f>
        <v>0.33019272488946266</v>
      </c>
      <c r="BI22" s="10">
        <f>+AP86</f>
        <v>2</v>
      </c>
      <c r="BJ22" s="10">
        <f>+AP87</f>
        <v>8.5858144866315325</v>
      </c>
      <c r="BK22" s="10">
        <f>+AP88</f>
        <v>17.411011265922486</v>
      </c>
      <c r="BL22" s="10">
        <f>+AP89</f>
        <v>24.494897427831781</v>
      </c>
    </row>
    <row r="23" spans="6:64" x14ac:dyDescent="0.2">
      <c r="H23" s="5">
        <v>1.3924448675085574</v>
      </c>
      <c r="I23" s="5"/>
      <c r="J23" s="5"/>
      <c r="K23" s="5"/>
      <c r="L23" s="5"/>
      <c r="M23" s="5"/>
      <c r="N23" s="5"/>
      <c r="O23" s="5"/>
      <c r="AJ23" s="5">
        <v>5</v>
      </c>
      <c r="AK23" s="5"/>
      <c r="AL23" s="5"/>
      <c r="BE23" s="8"/>
      <c r="BF23" s="8"/>
      <c r="BG23" s="8"/>
      <c r="BH23" s="8"/>
      <c r="BI23" s="8"/>
      <c r="BJ23" s="8"/>
      <c r="BK23" s="8"/>
      <c r="BL23" s="8"/>
    </row>
    <row r="24" spans="6:64" x14ac:dyDescent="0.2">
      <c r="H24" s="5">
        <v>3.1690596563893143</v>
      </c>
      <c r="I24" s="5"/>
      <c r="J24" s="5"/>
      <c r="K24" s="5"/>
      <c r="L24" s="5"/>
      <c r="M24" s="5"/>
      <c r="N24" s="5"/>
      <c r="O24" s="5"/>
      <c r="AJ24" s="5">
        <v>10</v>
      </c>
      <c r="AK24" s="5"/>
      <c r="AL24" s="5"/>
      <c r="AN24" t="s">
        <v>41</v>
      </c>
      <c r="AO24">
        <v>10</v>
      </c>
      <c r="AP24">
        <v>0.5</v>
      </c>
      <c r="BE24" s="8"/>
      <c r="BF24" s="8"/>
      <c r="BG24" s="8"/>
      <c r="BH24" s="8"/>
      <c r="BI24" s="8"/>
      <c r="BJ24" s="8"/>
      <c r="BK24" s="8"/>
      <c r="BL24" s="8"/>
    </row>
    <row r="25" spans="6:64" x14ac:dyDescent="0.2">
      <c r="H25" s="5">
        <v>4.2017935115646745</v>
      </c>
      <c r="I25" s="5"/>
      <c r="J25" s="5"/>
      <c r="K25" s="5"/>
      <c r="L25" s="5"/>
      <c r="M25" s="5"/>
      <c r="N25" s="5"/>
      <c r="O25" s="5"/>
      <c r="AJ25" s="5">
        <v>15</v>
      </c>
      <c r="AK25" s="5"/>
      <c r="AL25" s="5"/>
      <c r="AO25">
        <v>20</v>
      </c>
      <c r="AP25">
        <f t="shared" ref="AP25:AP28" si="6">+AQ25*10^(AT25/AS25*LOG(AR25/AQ25))</f>
        <v>1.381912879967776</v>
      </c>
      <c r="AQ25">
        <v>1</v>
      </c>
      <c r="AR25">
        <v>2</v>
      </c>
      <c r="AS25">
        <v>1.5</v>
      </c>
      <c r="AT25">
        <v>0.7</v>
      </c>
      <c r="BE25" s="8" t="s">
        <v>72</v>
      </c>
      <c r="BF25" s="8" t="s">
        <v>67</v>
      </c>
      <c r="BG25" s="8" t="s">
        <v>68</v>
      </c>
      <c r="BH25" s="8" t="s">
        <v>27</v>
      </c>
      <c r="BI25" s="8" t="s">
        <v>69</v>
      </c>
      <c r="BJ25" s="8" t="s">
        <v>29</v>
      </c>
      <c r="BK25" s="8" t="s">
        <v>70</v>
      </c>
      <c r="BL25" s="8" t="s">
        <v>31</v>
      </c>
    </row>
    <row r="26" spans="6:64" x14ac:dyDescent="0.2">
      <c r="H26" s="5">
        <v>4.3733988909936059</v>
      </c>
      <c r="I26" s="5"/>
      <c r="J26" s="5"/>
      <c r="K26" s="5"/>
      <c r="L26" s="5"/>
      <c r="M26" s="5"/>
      <c r="N26" s="5"/>
      <c r="O26" s="5"/>
      <c r="AJ26" s="5">
        <v>16</v>
      </c>
      <c r="AK26" s="5"/>
      <c r="AL26" s="5"/>
      <c r="AO26">
        <v>50</v>
      </c>
      <c r="AP26">
        <f t="shared" si="6"/>
        <v>0.87388518907318224</v>
      </c>
      <c r="AQ26">
        <v>0.9</v>
      </c>
      <c r="AR26">
        <v>0.8</v>
      </c>
      <c r="AS26">
        <v>0.28000000000000003</v>
      </c>
      <c r="AT26">
        <v>7.0000000000000007E-2</v>
      </c>
      <c r="BE26" s="8" t="str">
        <f>+BE18</f>
        <v>I</v>
      </c>
      <c r="BF26" s="8">
        <f t="shared" ref="BF26:BG26" si="7">+BF18</f>
        <v>863.3</v>
      </c>
      <c r="BG26" s="9">
        <f t="shared" si="7"/>
        <v>59.400000000000006</v>
      </c>
      <c r="BH26" s="10">
        <f>+AP12</f>
        <v>0.8</v>
      </c>
      <c r="BI26" s="10">
        <f>+AP13</f>
        <v>5</v>
      </c>
      <c r="BJ26" s="10">
        <f>+AP14</f>
        <v>11.121360858318724</v>
      </c>
      <c r="BK26" s="10">
        <f>+AP15</f>
        <v>21.111001188884817</v>
      </c>
      <c r="BL26" s="10">
        <f>+AP16</f>
        <v>26.207413942088969</v>
      </c>
    </row>
    <row r="27" spans="6:64" x14ac:dyDescent="0.2">
      <c r="H27" s="5">
        <v>5.0328275937555116</v>
      </c>
      <c r="I27" s="5"/>
      <c r="J27" s="5"/>
      <c r="K27" s="5"/>
      <c r="L27" s="5"/>
      <c r="M27" s="5"/>
      <c r="N27" s="5"/>
      <c r="O27" s="5"/>
      <c r="AJ27" s="5">
        <v>20</v>
      </c>
      <c r="AK27" s="5"/>
      <c r="AL27" s="5"/>
      <c r="AO27">
        <v>80</v>
      </c>
      <c r="AP27">
        <f t="shared" si="6"/>
        <v>18.660659830736151</v>
      </c>
      <c r="AQ27">
        <v>10</v>
      </c>
      <c r="AR27">
        <v>20</v>
      </c>
      <c r="AS27">
        <v>1.5</v>
      </c>
      <c r="AT27">
        <v>1.35</v>
      </c>
      <c r="BE27" s="8" t="str">
        <f t="shared" ref="BE27:BG27" si="8">+BE19</f>
        <v>II</v>
      </c>
      <c r="BF27" s="8">
        <f t="shared" si="8"/>
        <v>863.3</v>
      </c>
      <c r="BG27" s="9">
        <f t="shared" si="8"/>
        <v>86.6</v>
      </c>
      <c r="BH27" s="10">
        <f>+AP30</f>
        <v>7</v>
      </c>
      <c r="BI27" s="10">
        <f>+AP31</f>
        <v>10</v>
      </c>
      <c r="BJ27" s="10">
        <f>+AP32</f>
        <v>16.095603448718204</v>
      </c>
      <c r="BK27" s="10">
        <f>+AP33</f>
        <v>27.047065650973757</v>
      </c>
      <c r="BL27" s="10">
        <f>+AP34</f>
        <v>32.059243554716382</v>
      </c>
    </row>
    <row r="28" spans="6:64" x14ac:dyDescent="0.2">
      <c r="H28" s="5">
        <v>5.7770582355564271</v>
      </c>
      <c r="I28" s="5"/>
      <c r="J28" s="5"/>
      <c r="K28" s="5"/>
      <c r="L28" s="5"/>
      <c r="M28" s="5"/>
      <c r="N28" s="5"/>
      <c r="O28" s="5"/>
      <c r="AJ28" s="5">
        <v>25</v>
      </c>
      <c r="AK28" s="5"/>
      <c r="AL28" s="5"/>
      <c r="AO28">
        <v>90</v>
      </c>
      <c r="AP28">
        <f t="shared" si="6"/>
        <v>32.059243554716382</v>
      </c>
      <c r="AQ28">
        <v>30</v>
      </c>
      <c r="AR28">
        <v>40</v>
      </c>
      <c r="AS28">
        <v>0.65</v>
      </c>
      <c r="AT28">
        <v>0.15</v>
      </c>
      <c r="BE28" s="8" t="str">
        <f t="shared" ref="BE28:BG28" si="9">+BE20</f>
        <v>III</v>
      </c>
      <c r="BF28" s="8">
        <f t="shared" si="9"/>
        <v>863.3</v>
      </c>
      <c r="BG28" s="9">
        <f t="shared" si="9"/>
        <v>120.2</v>
      </c>
      <c r="BH28" s="10">
        <f>+AP51</f>
        <v>6.6983893212049619</v>
      </c>
      <c r="BI28" s="10">
        <f>+AP52</f>
        <v>9</v>
      </c>
      <c r="BJ28" s="10">
        <f>+AP53</f>
        <v>15.511447618337346</v>
      </c>
      <c r="BK28" s="10">
        <f>+AP54</f>
        <v>26.207413942088969</v>
      </c>
      <c r="BL28" s="10">
        <f>+AP55</f>
        <v>32.776603155138467</v>
      </c>
    </row>
    <row r="29" spans="6:64" x14ac:dyDescent="0.2">
      <c r="H29" s="5">
        <v>6.5154736757754526</v>
      </c>
      <c r="I29" s="5"/>
      <c r="J29" s="5"/>
      <c r="K29" s="5"/>
      <c r="L29" s="5"/>
      <c r="M29" s="5"/>
      <c r="N29" s="5"/>
      <c r="O29" s="5"/>
      <c r="AJ29" s="5">
        <v>30</v>
      </c>
      <c r="AK29" s="5"/>
      <c r="AL29" s="5"/>
      <c r="BE29" s="8" t="str">
        <f t="shared" ref="BE29:BG29" si="10">+BE21</f>
        <v>IV</v>
      </c>
      <c r="BF29" s="8">
        <f t="shared" si="10"/>
        <v>862.95</v>
      </c>
      <c r="BG29" s="9">
        <f t="shared" si="10"/>
        <v>91.4</v>
      </c>
      <c r="BH29" s="10">
        <f>+AP70</f>
        <v>5.7326567532262009</v>
      </c>
      <c r="BI29" s="10">
        <f>+AP71</f>
        <v>8.4653164547859792</v>
      </c>
      <c r="BJ29" s="10">
        <f>+AP72</f>
        <v>16.624757922855757</v>
      </c>
      <c r="BK29" s="10">
        <f>+AP73</f>
        <v>27.415101859217359</v>
      </c>
      <c r="BL29" s="10">
        <f>+AP74</f>
        <v>32.487752960793948</v>
      </c>
    </row>
    <row r="30" spans="6:64" x14ac:dyDescent="0.2">
      <c r="H30" s="5">
        <v>7.2886206370280142</v>
      </c>
      <c r="I30" s="5"/>
      <c r="J30" s="5"/>
      <c r="K30" s="5"/>
      <c r="L30" s="5"/>
      <c r="M30" s="5"/>
      <c r="N30" s="5"/>
      <c r="O30" s="5"/>
      <c r="AJ30" s="5">
        <v>35</v>
      </c>
      <c r="AK30" s="5"/>
      <c r="AL30" s="5"/>
      <c r="AN30" t="s">
        <v>42</v>
      </c>
      <c r="AO30">
        <v>10</v>
      </c>
      <c r="AP30">
        <v>7</v>
      </c>
      <c r="BE30" s="8" t="str">
        <f t="shared" ref="BE30:BG30" si="11">+BE22</f>
        <v>V</v>
      </c>
      <c r="BF30" s="8">
        <f t="shared" si="11"/>
        <v>862.95</v>
      </c>
      <c r="BG30" s="9">
        <f t="shared" si="11"/>
        <v>123.4</v>
      </c>
      <c r="BH30" s="10">
        <f>+AP91</f>
        <v>6.5524928955937485</v>
      </c>
      <c r="BI30" s="10">
        <f>+AP92</f>
        <v>8.3859254252589519</v>
      </c>
      <c r="BJ30" s="10">
        <f>+AP93</f>
        <v>14.472692374403781</v>
      </c>
      <c r="BK30" s="10">
        <f>+AP94</f>
        <v>25.052926998375433</v>
      </c>
      <c r="BL30" s="10">
        <f>+AP95</f>
        <v>28.678442352689256</v>
      </c>
    </row>
    <row r="31" spans="6:64" x14ac:dyDescent="0.2">
      <c r="H31" s="5">
        <v>8.1151299645390012</v>
      </c>
      <c r="I31" s="5"/>
      <c r="J31" s="5"/>
      <c r="K31" s="5"/>
      <c r="L31" s="5"/>
      <c r="M31" s="5"/>
      <c r="N31" s="5"/>
      <c r="O31" s="5"/>
      <c r="AJ31" s="5">
        <v>40</v>
      </c>
      <c r="AK31" s="5"/>
      <c r="AL31" s="5"/>
      <c r="AO31">
        <v>20</v>
      </c>
      <c r="AP31">
        <v>10</v>
      </c>
      <c r="BE31" s="8"/>
      <c r="BF31" s="8"/>
      <c r="BG31" s="8"/>
      <c r="BH31" s="8"/>
      <c r="BI31" s="8"/>
      <c r="BJ31" s="8"/>
      <c r="BK31" s="8"/>
      <c r="BL31" s="8"/>
    </row>
    <row r="32" spans="6:64" x14ac:dyDescent="0.2">
      <c r="H32" s="5">
        <v>9.0061170844208078</v>
      </c>
      <c r="I32" s="5"/>
      <c r="J32" s="5"/>
      <c r="K32" s="5"/>
      <c r="L32" s="5"/>
      <c r="M32" s="5"/>
      <c r="N32" s="5"/>
      <c r="O32" s="5"/>
      <c r="AJ32" s="5">
        <v>45</v>
      </c>
      <c r="AK32" s="5"/>
      <c r="AL32" s="5"/>
      <c r="AO32">
        <v>50</v>
      </c>
      <c r="AP32">
        <f t="shared" ref="AP32:AP34" si="12">+AQ32*10^(AT32/AS32*LOG(AR32/AQ32))</f>
        <v>16.095603448718204</v>
      </c>
      <c r="AQ32">
        <v>10</v>
      </c>
      <c r="AR32">
        <v>20</v>
      </c>
      <c r="AS32">
        <v>1.5</v>
      </c>
      <c r="AT32">
        <v>1.03</v>
      </c>
      <c r="BE32" s="8"/>
      <c r="BF32" s="8"/>
      <c r="BG32" s="8"/>
      <c r="BH32" s="8"/>
      <c r="BI32" s="8"/>
      <c r="BJ32" s="8"/>
      <c r="BK32" s="8"/>
      <c r="BL32" s="8"/>
    </row>
    <row r="33" spans="8:64" x14ac:dyDescent="0.2">
      <c r="H33" s="5">
        <v>9.892903301261132</v>
      </c>
      <c r="I33" s="5"/>
      <c r="J33" s="5"/>
      <c r="K33" s="5"/>
      <c r="L33" s="5"/>
      <c r="M33" s="5"/>
      <c r="N33" s="5"/>
      <c r="O33" s="5"/>
      <c r="AJ33" s="5">
        <v>50</v>
      </c>
      <c r="AK33" s="5"/>
      <c r="AL33" s="5"/>
      <c r="AO33">
        <v>80</v>
      </c>
      <c r="AP33">
        <f t="shared" si="12"/>
        <v>27.047065650973757</v>
      </c>
      <c r="AQ33">
        <v>20</v>
      </c>
      <c r="AR33">
        <v>30</v>
      </c>
      <c r="AS33">
        <v>0.9</v>
      </c>
      <c r="AT33">
        <v>0.67</v>
      </c>
      <c r="BE33" s="8"/>
      <c r="BF33" s="8"/>
      <c r="BG33" s="8"/>
      <c r="BH33" s="8"/>
      <c r="BI33" s="8"/>
      <c r="BJ33" s="8"/>
      <c r="BK33" s="8"/>
      <c r="BL33" s="8"/>
    </row>
    <row r="34" spans="8:64" x14ac:dyDescent="0.2">
      <c r="H34" s="5">
        <v>10.876137112129568</v>
      </c>
      <c r="I34" s="5"/>
      <c r="J34" s="5"/>
      <c r="K34" s="5"/>
      <c r="L34" s="5"/>
      <c r="M34" s="5"/>
      <c r="N34" s="5"/>
      <c r="O34" s="5"/>
      <c r="AJ34" s="5">
        <v>55</v>
      </c>
      <c r="AK34" s="5"/>
      <c r="AL34" s="5"/>
      <c r="AO34">
        <v>90</v>
      </c>
      <c r="AP34">
        <f t="shared" si="12"/>
        <v>32.059243554716382</v>
      </c>
      <c r="AQ34">
        <v>30</v>
      </c>
      <c r="AR34">
        <v>40</v>
      </c>
      <c r="AS34">
        <v>0.65</v>
      </c>
      <c r="AT34">
        <v>0.15</v>
      </c>
      <c r="BE34" s="11">
        <v>43725</v>
      </c>
      <c r="BF34" s="8" t="s">
        <v>67</v>
      </c>
      <c r="BG34" s="8" t="s">
        <v>68</v>
      </c>
      <c r="BH34" s="8" t="s">
        <v>27</v>
      </c>
      <c r="BI34" s="8" t="s">
        <v>69</v>
      </c>
      <c r="BJ34" s="8" t="s">
        <v>29</v>
      </c>
      <c r="BK34" s="8" t="s">
        <v>70</v>
      </c>
      <c r="BL34" s="8" t="s">
        <v>31</v>
      </c>
    </row>
    <row r="35" spans="8:64" x14ac:dyDescent="0.2">
      <c r="H35" s="5">
        <v>12.077167703750668</v>
      </c>
      <c r="I35" s="5"/>
      <c r="J35" s="5"/>
      <c r="K35" s="5"/>
      <c r="L35" s="5"/>
      <c r="M35" s="5"/>
      <c r="N35" s="5"/>
      <c r="O35" s="5"/>
      <c r="AJ35" s="5">
        <v>60</v>
      </c>
      <c r="AK35" s="5"/>
      <c r="AL35" s="5"/>
      <c r="BE35" s="8" t="str">
        <f>+BE26</f>
        <v>I</v>
      </c>
      <c r="BF35" s="8">
        <f t="shared" ref="BF35:BG35" si="13">+BF26</f>
        <v>863.3</v>
      </c>
      <c r="BG35" s="9">
        <f t="shared" si="13"/>
        <v>59.400000000000006</v>
      </c>
      <c r="BH35" s="10">
        <f>+AP18</f>
        <v>0.54772255750516607</v>
      </c>
      <c r="BI35" s="10">
        <f>+AP19</f>
        <v>1.1486983549970351</v>
      </c>
      <c r="BJ35" s="10">
        <f>+AP20</f>
        <v>10</v>
      </c>
      <c r="BK35" s="10">
        <f>+AP21</f>
        <v>20</v>
      </c>
      <c r="BL35" s="10">
        <f>+AP22</f>
        <v>26.207413942088969</v>
      </c>
    </row>
    <row r="36" spans="8:64" x14ac:dyDescent="0.2">
      <c r="H36" s="5">
        <v>13.535191390477644</v>
      </c>
      <c r="I36" s="5"/>
      <c r="J36" s="5"/>
      <c r="K36" s="5"/>
      <c r="L36" s="5"/>
      <c r="M36" s="5"/>
      <c r="N36" s="5"/>
      <c r="O36" s="5"/>
      <c r="AJ36" s="5">
        <v>65</v>
      </c>
      <c r="AK36" s="5"/>
      <c r="AL36" s="5"/>
      <c r="AN36" t="s">
        <v>43</v>
      </c>
      <c r="AO36">
        <v>10</v>
      </c>
      <c r="AP36">
        <v>6</v>
      </c>
      <c r="BE36" s="8" t="str">
        <f t="shared" ref="BE36:BG36" si="14">+BE27</f>
        <v>II</v>
      </c>
      <c r="BF36" s="8">
        <f t="shared" si="14"/>
        <v>863.3</v>
      </c>
      <c r="BG36" s="9">
        <f t="shared" si="14"/>
        <v>86.6</v>
      </c>
      <c r="BH36" s="10">
        <f>+AP36</f>
        <v>6</v>
      </c>
      <c r="BI36" s="10">
        <f>+AP37</f>
        <v>6</v>
      </c>
      <c r="BJ36" s="10">
        <f>+AP38</f>
        <v>7.8239247087837214</v>
      </c>
      <c r="BK36" s="10">
        <f>+AP39</f>
        <v>25.052926998375433</v>
      </c>
      <c r="BL36" s="10">
        <f>+AP40</f>
        <v>29.331779192211943</v>
      </c>
    </row>
    <row r="37" spans="8:64" x14ac:dyDescent="0.2">
      <c r="H37" s="5">
        <v>15.068382528436459</v>
      </c>
      <c r="I37" s="5"/>
      <c r="J37" s="5"/>
      <c r="K37" s="5"/>
      <c r="L37" s="5"/>
      <c r="M37" s="5"/>
      <c r="N37" s="5"/>
      <c r="O37" s="5"/>
      <c r="AJ37" s="5">
        <v>70</v>
      </c>
      <c r="AK37" s="5"/>
      <c r="AL37" s="5"/>
      <c r="AO37">
        <v>20</v>
      </c>
      <c r="AP37">
        <v>6</v>
      </c>
      <c r="BE37" s="8" t="str">
        <f t="shared" ref="BE37:BG37" si="15">+BE28</f>
        <v>III</v>
      </c>
      <c r="BF37" s="8">
        <f t="shared" si="15"/>
        <v>863.3</v>
      </c>
      <c r="BG37" s="9">
        <f t="shared" si="15"/>
        <v>120.2</v>
      </c>
      <c r="BH37" s="10">
        <f>+AP57</f>
        <v>5.4772255750516603</v>
      </c>
      <c r="BI37" s="10">
        <f>+AP58</f>
        <v>7.8239247087837214</v>
      </c>
      <c r="BJ37" s="10">
        <f>+AP59</f>
        <v>16.624757922855757</v>
      </c>
      <c r="BK37" s="10">
        <f>+AP60</f>
        <v>25.052926998375433</v>
      </c>
      <c r="BL37" s="10">
        <f>+AP61</f>
        <v>28.678442352689256</v>
      </c>
    </row>
    <row r="38" spans="8:64" x14ac:dyDescent="0.2">
      <c r="H38" s="5">
        <v>17.265264114027008</v>
      </c>
      <c r="I38" s="5"/>
      <c r="J38" s="5"/>
      <c r="K38" s="5"/>
      <c r="L38" s="5"/>
      <c r="M38" s="5"/>
      <c r="N38" s="5"/>
      <c r="O38" s="5"/>
      <c r="AJ38" s="5">
        <v>75</v>
      </c>
      <c r="AK38" s="5"/>
      <c r="AL38" s="5"/>
      <c r="AO38">
        <v>50</v>
      </c>
      <c r="AP38">
        <f t="shared" ref="AP38:AP40" si="16">+AQ38*10^(AT38/AS38*LOG(AR38/AQ38))</f>
        <v>7.8239247087837214</v>
      </c>
      <c r="AQ38">
        <v>7</v>
      </c>
      <c r="AR38">
        <v>8</v>
      </c>
      <c r="AS38">
        <v>0.3</v>
      </c>
      <c r="AT38">
        <v>0.25</v>
      </c>
      <c r="BE38" s="8" t="str">
        <f t="shared" ref="BE38:BG38" si="17">+BE29</f>
        <v>IV</v>
      </c>
      <c r="BF38" s="8">
        <f t="shared" si="17"/>
        <v>862.95</v>
      </c>
      <c r="BG38" s="9">
        <f t="shared" si="17"/>
        <v>91.4</v>
      </c>
      <c r="BH38" s="10">
        <f>+AP76</f>
        <v>0.3</v>
      </c>
      <c r="BI38" s="10">
        <f>+AP77</f>
        <v>5.4772255750516603</v>
      </c>
      <c r="BJ38" s="10">
        <f>+AP78</f>
        <v>16.624757922855757</v>
      </c>
      <c r="BK38" s="10">
        <f>+AP79</f>
        <v>27.415101859217359</v>
      </c>
      <c r="BL38" s="10">
        <f>+AP80</f>
        <v>33.510014437985291</v>
      </c>
    </row>
    <row r="39" spans="8:64" x14ac:dyDescent="0.2">
      <c r="H39" s="5">
        <v>20.356444824787754</v>
      </c>
      <c r="I39" s="5"/>
      <c r="J39" s="5"/>
      <c r="K39" s="5"/>
      <c r="L39" s="5"/>
      <c r="M39" s="5"/>
      <c r="N39" s="5"/>
      <c r="O39" s="5"/>
      <c r="AJ39" s="5">
        <v>80</v>
      </c>
      <c r="AK39" s="5"/>
      <c r="AL39" s="5"/>
      <c r="AO39">
        <v>80</v>
      </c>
      <c r="AP39">
        <f t="shared" si="16"/>
        <v>25.052926998375433</v>
      </c>
      <c r="AQ39">
        <v>20</v>
      </c>
      <c r="AR39">
        <v>30</v>
      </c>
      <c r="AS39">
        <v>0.9</v>
      </c>
      <c r="AT39">
        <v>0.5</v>
      </c>
      <c r="BE39" s="8" t="str">
        <f t="shared" ref="BE39:BG39" si="18">+BE30</f>
        <v>V</v>
      </c>
      <c r="BF39" s="8">
        <f t="shared" si="18"/>
        <v>862.95</v>
      </c>
      <c r="BG39" s="9">
        <f t="shared" si="18"/>
        <v>123.4</v>
      </c>
      <c r="BH39" s="10">
        <f>+AP97</f>
        <v>6</v>
      </c>
      <c r="BI39" s="10">
        <f>+AP98</f>
        <v>8.1906900443168773</v>
      </c>
      <c r="BJ39" s="10">
        <f>+AP99</f>
        <v>16.245047927124713</v>
      </c>
      <c r="BK39" s="10">
        <f>+AP100</f>
        <v>26.207413942088969</v>
      </c>
      <c r="BL39" s="10">
        <f>+AP101</f>
        <v>30</v>
      </c>
    </row>
    <row r="40" spans="8:64" x14ac:dyDescent="0.2">
      <c r="H40" s="5">
        <v>22.131489165095807</v>
      </c>
      <c r="I40" s="5"/>
      <c r="J40" s="5"/>
      <c r="K40" s="5"/>
      <c r="L40" s="5"/>
      <c r="M40" s="5"/>
      <c r="N40" s="5"/>
      <c r="O40" s="5"/>
      <c r="AJ40" s="5">
        <v>84</v>
      </c>
      <c r="AK40" s="5"/>
      <c r="AL40" s="5"/>
      <c r="AO40">
        <v>90</v>
      </c>
      <c r="AP40">
        <f t="shared" si="16"/>
        <v>29.331779192211943</v>
      </c>
      <c r="AQ40">
        <v>20</v>
      </c>
      <c r="AR40">
        <v>30</v>
      </c>
      <c r="AS40">
        <v>0.9</v>
      </c>
      <c r="AT40">
        <v>0.85</v>
      </c>
    </row>
    <row r="41" spans="8:64" x14ac:dyDescent="0.2">
      <c r="H41" s="5">
        <v>22.678387980613842</v>
      </c>
      <c r="I41" s="5"/>
      <c r="J41" s="5"/>
      <c r="K41" s="5"/>
      <c r="L41" s="5"/>
      <c r="M41" s="5"/>
      <c r="N41" s="5"/>
      <c r="O41" s="5"/>
      <c r="AJ41" s="5">
        <v>85</v>
      </c>
      <c r="AK41" s="5"/>
      <c r="AL41" s="5"/>
    </row>
    <row r="42" spans="8:64" x14ac:dyDescent="0.2">
      <c r="H42" s="5">
        <v>27.131937691327138</v>
      </c>
      <c r="I42" s="5"/>
      <c r="J42" s="5"/>
      <c r="K42" s="5"/>
      <c r="L42" s="5"/>
      <c r="M42" s="5"/>
      <c r="N42" s="5"/>
      <c r="O42" s="5"/>
      <c r="AJ42" s="5">
        <v>90</v>
      </c>
      <c r="AK42" s="5"/>
      <c r="AL42" s="5"/>
    </row>
    <row r="43" spans="8:64" x14ac:dyDescent="0.2">
      <c r="H43" s="5">
        <v>33.179084674542736</v>
      </c>
      <c r="I43" s="5"/>
      <c r="J43" s="5"/>
      <c r="K43" s="5"/>
      <c r="L43" s="5"/>
      <c r="M43" s="5"/>
      <c r="N43" s="5"/>
      <c r="O43" s="5"/>
      <c r="AJ43" s="5">
        <v>95</v>
      </c>
      <c r="AK43" s="5"/>
      <c r="AL43" s="5"/>
    </row>
    <row r="44" spans="8:64" x14ac:dyDescent="0.2">
      <c r="H44" s="5">
        <v>0.01</v>
      </c>
      <c r="I44" s="5"/>
      <c r="J44" s="5"/>
      <c r="K44" s="5"/>
      <c r="L44" s="5"/>
      <c r="M44" s="5"/>
      <c r="N44" s="5"/>
      <c r="O44" s="5"/>
      <c r="AJ44" s="5"/>
      <c r="AK44" s="5">
        <v>0</v>
      </c>
      <c r="AL44" s="5">
        <v>0</v>
      </c>
    </row>
    <row r="45" spans="8:64" x14ac:dyDescent="0.2">
      <c r="H45" s="5">
        <v>6.3E-2</v>
      </c>
      <c r="I45" s="5"/>
      <c r="J45" s="5"/>
      <c r="K45" s="5"/>
      <c r="L45" s="5"/>
      <c r="M45" s="5"/>
      <c r="N45" s="5"/>
      <c r="O45" s="5"/>
      <c r="AJ45" s="5"/>
      <c r="AK45" s="5">
        <v>0</v>
      </c>
      <c r="AL45" s="5">
        <v>0</v>
      </c>
      <c r="AN45" t="s">
        <v>44</v>
      </c>
      <c r="AO45">
        <v>10</v>
      </c>
      <c r="AP45">
        <v>0.6</v>
      </c>
    </row>
    <row r="46" spans="8:64" x14ac:dyDescent="0.2">
      <c r="H46" s="5">
        <v>6.4000000000000001E-2</v>
      </c>
      <c r="I46" s="5"/>
      <c r="J46" s="5"/>
      <c r="K46" s="5"/>
      <c r="L46" s="5"/>
      <c r="M46" s="5"/>
      <c r="N46" s="5"/>
      <c r="O46" s="5"/>
      <c r="AJ46" s="5"/>
      <c r="AK46" s="5">
        <v>5</v>
      </c>
      <c r="AL46" s="5">
        <v>0</v>
      </c>
      <c r="AO46">
        <v>20</v>
      </c>
      <c r="AP46">
        <v>3</v>
      </c>
    </row>
    <row r="47" spans="8:64" x14ac:dyDescent="0.2">
      <c r="H47" s="5">
        <v>0.125</v>
      </c>
      <c r="I47" s="5"/>
      <c r="J47" s="5"/>
      <c r="K47" s="5"/>
      <c r="L47" s="5"/>
      <c r="M47" s="5"/>
      <c r="N47" s="5"/>
      <c r="O47" s="5"/>
      <c r="AJ47" s="5"/>
      <c r="AK47" s="5">
        <v>5</v>
      </c>
      <c r="AL47" s="5">
        <v>0</v>
      </c>
      <c r="AO47">
        <v>50</v>
      </c>
      <c r="AP47">
        <f t="shared" ref="AP47:AP61" si="19">+AQ47*10^(AT47/AS47*LOG(AR47/AQ47))</f>
        <v>10.570180405613804</v>
      </c>
      <c r="AQ47">
        <v>10</v>
      </c>
      <c r="AR47">
        <v>20</v>
      </c>
      <c r="AS47">
        <v>1.5</v>
      </c>
      <c r="AT47">
        <v>0.12</v>
      </c>
    </row>
    <row r="48" spans="8:64" x14ac:dyDescent="0.2">
      <c r="H48" s="5">
        <v>0.25</v>
      </c>
      <c r="I48" s="5"/>
      <c r="J48" s="5"/>
      <c r="K48" s="5"/>
      <c r="L48" s="5"/>
      <c r="M48" s="5"/>
      <c r="N48" s="5"/>
      <c r="O48" s="5"/>
      <c r="AJ48" s="5"/>
      <c r="AK48" s="5">
        <v>5</v>
      </c>
      <c r="AL48" s="5">
        <v>0</v>
      </c>
      <c r="AO48">
        <v>80</v>
      </c>
      <c r="AP48">
        <f t="shared" si="19"/>
        <v>16.779115495365001</v>
      </c>
      <c r="AQ48">
        <v>10</v>
      </c>
      <c r="AR48">
        <v>20</v>
      </c>
      <c r="AS48">
        <v>1.5</v>
      </c>
      <c r="AT48">
        <v>1.1200000000000001</v>
      </c>
    </row>
    <row r="49" spans="8:46" x14ac:dyDescent="0.2">
      <c r="H49" s="5">
        <v>0.5</v>
      </c>
      <c r="I49" s="5"/>
      <c r="J49" s="5"/>
      <c r="K49" s="5"/>
      <c r="L49" s="5"/>
      <c r="M49" s="5"/>
      <c r="N49" s="5"/>
      <c r="O49" s="5"/>
      <c r="AJ49" s="5"/>
      <c r="AK49" s="5">
        <v>5</v>
      </c>
      <c r="AL49" s="5">
        <v>0</v>
      </c>
      <c r="AO49">
        <v>90</v>
      </c>
      <c r="AP49">
        <f t="shared" si="19"/>
        <v>21.398263878673262</v>
      </c>
      <c r="AQ49">
        <v>20</v>
      </c>
      <c r="AR49">
        <v>30</v>
      </c>
      <c r="AS49">
        <v>0.9</v>
      </c>
      <c r="AT49">
        <v>0.15</v>
      </c>
    </row>
    <row r="50" spans="8:46" x14ac:dyDescent="0.2">
      <c r="H50" s="5">
        <v>1</v>
      </c>
      <c r="I50" s="5"/>
      <c r="J50" s="5"/>
      <c r="K50" s="5"/>
      <c r="L50" s="5"/>
      <c r="M50" s="5"/>
      <c r="N50" s="5"/>
      <c r="O50" s="5"/>
      <c r="AJ50" s="5"/>
      <c r="AK50" s="5">
        <v>5</v>
      </c>
      <c r="AL50" s="5">
        <v>0</v>
      </c>
    </row>
    <row r="51" spans="8:46" x14ac:dyDescent="0.2">
      <c r="H51" s="5">
        <v>2</v>
      </c>
      <c r="I51" s="5"/>
      <c r="J51" s="5"/>
      <c r="K51" s="5"/>
      <c r="L51" s="5"/>
      <c r="M51" s="5"/>
      <c r="N51" s="5"/>
      <c r="O51" s="5"/>
      <c r="AJ51" s="5"/>
      <c r="AK51" s="5">
        <v>35</v>
      </c>
      <c r="AL51" s="5">
        <v>0</v>
      </c>
      <c r="AN51" t="s">
        <v>45</v>
      </c>
      <c r="AO51">
        <v>10</v>
      </c>
      <c r="AP51">
        <f t="shared" si="19"/>
        <v>6.6983893212049619</v>
      </c>
      <c r="AQ51">
        <v>6</v>
      </c>
      <c r="AR51">
        <v>7</v>
      </c>
      <c r="AS51">
        <v>0.35</v>
      </c>
      <c r="AT51">
        <v>0.25</v>
      </c>
    </row>
    <row r="52" spans="8:46" x14ac:dyDescent="0.2">
      <c r="H52" s="5">
        <v>4</v>
      </c>
      <c r="I52" s="5"/>
      <c r="J52" s="5"/>
      <c r="K52" s="5"/>
      <c r="L52" s="5"/>
      <c r="M52" s="5"/>
      <c r="N52" s="5"/>
      <c r="O52" s="5"/>
      <c r="AJ52" s="5"/>
      <c r="AK52" s="5">
        <v>35</v>
      </c>
      <c r="AL52" s="5">
        <v>0</v>
      </c>
      <c r="AO52">
        <v>20</v>
      </c>
      <c r="AP52">
        <v>9</v>
      </c>
    </row>
    <row r="53" spans="8:46" x14ac:dyDescent="0.2">
      <c r="H53" s="5">
        <v>8</v>
      </c>
      <c r="I53" s="5"/>
      <c r="J53" s="5"/>
      <c r="K53" s="5"/>
      <c r="L53" s="5"/>
      <c r="M53" s="5"/>
      <c r="N53" s="5"/>
      <c r="O53" s="5"/>
      <c r="AJ53" s="5"/>
      <c r="AK53" s="5">
        <v>65</v>
      </c>
      <c r="AL53" s="5">
        <v>30</v>
      </c>
      <c r="AO53">
        <v>50</v>
      </c>
      <c r="AP53">
        <f t="shared" si="19"/>
        <v>15.511447618337346</v>
      </c>
      <c r="AQ53">
        <v>10</v>
      </c>
      <c r="AR53">
        <v>20</v>
      </c>
      <c r="AS53">
        <v>1.5</v>
      </c>
      <c r="AT53">
        <v>0.95</v>
      </c>
    </row>
    <row r="54" spans="8:46" x14ac:dyDescent="0.2">
      <c r="H54" s="5">
        <v>16</v>
      </c>
      <c r="I54" s="5"/>
      <c r="J54" s="5"/>
      <c r="K54" s="5"/>
      <c r="L54" s="5"/>
      <c r="M54" s="5"/>
      <c r="N54" s="5"/>
      <c r="O54" s="5"/>
      <c r="AJ54" s="5"/>
      <c r="AK54" s="5">
        <v>100</v>
      </c>
      <c r="AL54" s="5">
        <v>70</v>
      </c>
      <c r="AO54">
        <v>80</v>
      </c>
      <c r="AP54">
        <f t="shared" si="19"/>
        <v>26.207413942088969</v>
      </c>
      <c r="AQ54">
        <v>20</v>
      </c>
      <c r="AR54">
        <v>30</v>
      </c>
      <c r="AS54">
        <v>0.9</v>
      </c>
      <c r="AT54">
        <v>0.6</v>
      </c>
    </row>
    <row r="55" spans="8:46" x14ac:dyDescent="0.2">
      <c r="H55" s="5">
        <v>32</v>
      </c>
      <c r="I55" s="5"/>
      <c r="J55" s="5"/>
      <c r="K55" s="5"/>
      <c r="L55" s="5"/>
      <c r="M55" s="5"/>
      <c r="N55" s="5"/>
      <c r="O55" s="5"/>
      <c r="AJ55" s="5"/>
      <c r="AK55" s="5">
        <v>100</v>
      </c>
      <c r="AL55" s="5">
        <v>100</v>
      </c>
      <c r="AO55">
        <v>90</v>
      </c>
      <c r="AP55">
        <f t="shared" si="19"/>
        <v>32.776603155138467</v>
      </c>
      <c r="AQ55">
        <v>30</v>
      </c>
      <c r="AR55">
        <v>40</v>
      </c>
      <c r="AS55">
        <v>0.65</v>
      </c>
      <c r="AT55">
        <v>0.2</v>
      </c>
    </row>
    <row r="56" spans="8:46" x14ac:dyDescent="0.2">
      <c r="H56" s="5"/>
      <c r="I56" s="5"/>
      <c r="J56" s="5"/>
      <c r="K56" s="5"/>
      <c r="L56" s="5"/>
      <c r="M56" s="5"/>
      <c r="N56" s="5"/>
      <c r="O56" s="5"/>
      <c r="AJ56" s="5"/>
      <c r="AK56" s="5"/>
      <c r="AL56" s="5"/>
    </row>
    <row r="57" spans="8:46" x14ac:dyDescent="0.2">
      <c r="H57" s="5"/>
      <c r="I57" s="5"/>
      <c r="J57" s="5"/>
      <c r="K57" s="5"/>
      <c r="L57" s="5"/>
      <c r="M57" s="5"/>
      <c r="N57" s="5"/>
      <c r="O57" s="5"/>
      <c r="AJ57" s="5"/>
      <c r="AK57" s="5"/>
      <c r="AL57" s="5"/>
      <c r="AN57" t="s">
        <v>46</v>
      </c>
      <c r="AO57">
        <v>10</v>
      </c>
      <c r="AP57">
        <f t="shared" si="19"/>
        <v>5.4772255750516603</v>
      </c>
      <c r="AQ57">
        <v>5</v>
      </c>
      <c r="AR57">
        <v>6</v>
      </c>
      <c r="AS57">
        <v>0.4</v>
      </c>
      <c r="AT57">
        <v>0.2</v>
      </c>
    </row>
    <row r="58" spans="8:46" x14ac:dyDescent="0.2">
      <c r="H58" s="5"/>
      <c r="I58" s="5"/>
      <c r="J58" s="5"/>
      <c r="K58" s="5"/>
      <c r="L58" s="5"/>
      <c r="M58" s="5"/>
      <c r="N58" s="5"/>
      <c r="O58" s="5"/>
      <c r="AJ58" s="5"/>
      <c r="AK58" s="5"/>
      <c r="AL58" s="5"/>
      <c r="AO58">
        <v>20</v>
      </c>
      <c r="AP58">
        <f t="shared" si="19"/>
        <v>7.8239247087837214</v>
      </c>
      <c r="AQ58">
        <v>7</v>
      </c>
      <c r="AR58">
        <v>8</v>
      </c>
      <c r="AS58">
        <v>0.3</v>
      </c>
      <c r="AT58">
        <v>0.25</v>
      </c>
    </row>
    <row r="59" spans="8:46" x14ac:dyDescent="0.2">
      <c r="AK59" s="5"/>
      <c r="AL59" s="5"/>
      <c r="AO59">
        <v>50</v>
      </c>
      <c r="AP59">
        <f t="shared" si="19"/>
        <v>16.624757922855757</v>
      </c>
      <c r="AQ59">
        <v>10</v>
      </c>
      <c r="AR59">
        <v>20</v>
      </c>
      <c r="AS59">
        <v>1.5</v>
      </c>
      <c r="AT59">
        <v>1.1000000000000001</v>
      </c>
    </row>
    <row r="60" spans="8:46" x14ac:dyDescent="0.2">
      <c r="AK60" s="5"/>
      <c r="AL60" s="5"/>
      <c r="AO60">
        <v>80</v>
      </c>
      <c r="AP60">
        <f t="shared" si="19"/>
        <v>25.052926998375433</v>
      </c>
      <c r="AQ60">
        <v>20</v>
      </c>
      <c r="AR60">
        <v>30</v>
      </c>
      <c r="AS60">
        <v>0.9</v>
      </c>
      <c r="AT60">
        <v>0.5</v>
      </c>
    </row>
    <row r="61" spans="8:46" x14ac:dyDescent="0.2">
      <c r="AK61" s="5"/>
      <c r="AL61" s="5"/>
      <c r="AO61">
        <v>90</v>
      </c>
      <c r="AP61">
        <f t="shared" si="19"/>
        <v>28.678442352689256</v>
      </c>
      <c r="AQ61">
        <v>20</v>
      </c>
      <c r="AR61">
        <v>30</v>
      </c>
      <c r="AS61">
        <v>0.9</v>
      </c>
      <c r="AT61">
        <v>0.8</v>
      </c>
    </row>
    <row r="62" spans="8:46" x14ac:dyDescent="0.2">
      <c r="H62" s="5">
        <v>84</v>
      </c>
      <c r="I62" s="5">
        <f>+MAX(I64:I78)</f>
        <v>22.179545454545455</v>
      </c>
      <c r="J62" s="5">
        <f t="shared" ref="J62:AI62" si="20">+MAX(J64:J78)</f>
        <v>22.525690607734806</v>
      </c>
      <c r="K62" s="5">
        <f t="shared" si="20"/>
        <v>20.757918637653738</v>
      </c>
      <c r="L62" s="5">
        <f t="shared" si="20"/>
        <v>22.836559139784942</v>
      </c>
      <c r="M62" s="5">
        <f t="shared" si="20"/>
        <v>25.318066666666667</v>
      </c>
      <c r="N62" s="5">
        <f t="shared" si="20"/>
        <v>22.76218905472636</v>
      </c>
      <c r="O62" s="5">
        <f t="shared" si="20"/>
        <v>20.766272493573261</v>
      </c>
      <c r="P62" s="5">
        <f t="shared" si="20"/>
        <v>23.498275862068962</v>
      </c>
      <c r="Q62" s="5">
        <f t="shared" si="20"/>
        <v>21.989320843091331</v>
      </c>
      <c r="R62" s="5">
        <f t="shared" si="20"/>
        <v>22.936751361161527</v>
      </c>
      <c r="S62" s="5">
        <f t="shared" si="20"/>
        <v>21.834563106796118</v>
      </c>
      <c r="T62" s="5">
        <f t="shared" si="20"/>
        <v>21.979753761969903</v>
      </c>
      <c r="U62" s="5">
        <f t="shared" si="20"/>
        <v>21.246801872074883</v>
      </c>
      <c r="V62" s="5">
        <f t="shared" si="20"/>
        <v>21.731533742331287</v>
      </c>
      <c r="W62" s="5">
        <f t="shared" si="20"/>
        <v>20.911288483466361</v>
      </c>
      <c r="X62" s="5">
        <f t="shared" si="20"/>
        <v>22.253980582524271</v>
      </c>
      <c r="Y62" s="5">
        <f t="shared" si="20"/>
        <v>21.738807947019868</v>
      </c>
      <c r="Z62" s="5">
        <f t="shared" si="20"/>
        <v>21.496993060909791</v>
      </c>
      <c r="AA62" s="5">
        <f t="shared" si="20"/>
        <v>22.757739557739548</v>
      </c>
      <c r="AB62" s="5">
        <f t="shared" si="20"/>
        <v>22.941333333333329</v>
      </c>
      <c r="AC62" s="5">
        <f t="shared" si="20"/>
        <v>21.560231213872832</v>
      </c>
      <c r="AD62" s="5">
        <f t="shared" si="20"/>
        <v>21.699855421686749</v>
      </c>
      <c r="AE62" s="5">
        <f t="shared" si="20"/>
        <v>22.757739557739548</v>
      </c>
      <c r="AF62" s="5">
        <f t="shared" si="20"/>
        <v>22.720704845814971</v>
      </c>
      <c r="AG62" s="5">
        <f t="shared" si="20"/>
        <v>21.783250478011471</v>
      </c>
      <c r="AH62" s="5">
        <f t="shared" si="20"/>
        <v>21.832523364485979</v>
      </c>
      <c r="AI62" s="5">
        <f t="shared" si="20"/>
        <v>20.732517006802723</v>
      </c>
    </row>
    <row r="63" spans="8:46" x14ac:dyDescent="0.2"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8:46" x14ac:dyDescent="0.2">
      <c r="H64" s="5"/>
      <c r="I64" s="5">
        <f t="shared" ref="I64:AI64" si="21">+IF(I8&gt;=$H$62,IF(I9&lt;$H$62,$H9+($H8-$H9)*($H$62-I9)/(I8-I9),0),0)</f>
        <v>0</v>
      </c>
      <c r="J64" s="5">
        <f t="shared" si="21"/>
        <v>0</v>
      </c>
      <c r="K64" s="5">
        <f t="shared" si="21"/>
        <v>0</v>
      </c>
      <c r="L64" s="5">
        <f t="shared" si="21"/>
        <v>0</v>
      </c>
      <c r="M64" s="5">
        <f t="shared" si="21"/>
        <v>0</v>
      </c>
      <c r="N64" s="5">
        <f t="shared" si="21"/>
        <v>0</v>
      </c>
      <c r="O64" s="5">
        <f t="shared" si="21"/>
        <v>0</v>
      </c>
      <c r="P64" s="5">
        <f t="shared" si="21"/>
        <v>0</v>
      </c>
      <c r="Q64" s="5">
        <f t="shared" si="21"/>
        <v>0</v>
      </c>
      <c r="R64" s="5">
        <f t="shared" si="21"/>
        <v>0</v>
      </c>
      <c r="S64" s="5">
        <f t="shared" si="21"/>
        <v>0</v>
      </c>
      <c r="T64" s="5">
        <f t="shared" si="21"/>
        <v>0</v>
      </c>
      <c r="U64" s="5">
        <f t="shared" si="21"/>
        <v>0</v>
      </c>
      <c r="V64" s="5">
        <f t="shared" si="21"/>
        <v>0</v>
      </c>
      <c r="W64" s="5">
        <f t="shared" si="21"/>
        <v>0</v>
      </c>
      <c r="X64" s="5">
        <f t="shared" si="21"/>
        <v>0</v>
      </c>
      <c r="Y64" s="5">
        <f t="shared" si="21"/>
        <v>0</v>
      </c>
      <c r="Z64" s="5">
        <f t="shared" si="21"/>
        <v>0</v>
      </c>
      <c r="AA64" s="5">
        <f t="shared" si="21"/>
        <v>0</v>
      </c>
      <c r="AB64" s="5">
        <f t="shared" si="21"/>
        <v>0</v>
      </c>
      <c r="AC64" s="5">
        <f t="shared" si="21"/>
        <v>0</v>
      </c>
      <c r="AD64" s="5">
        <f t="shared" si="21"/>
        <v>0</v>
      </c>
      <c r="AE64" s="5">
        <f t="shared" si="21"/>
        <v>0</v>
      </c>
      <c r="AF64" s="5">
        <f t="shared" si="21"/>
        <v>0</v>
      </c>
      <c r="AG64" s="5">
        <f t="shared" si="21"/>
        <v>0</v>
      </c>
      <c r="AH64" s="5">
        <f t="shared" si="21"/>
        <v>0</v>
      </c>
      <c r="AI64" s="5">
        <f t="shared" si="21"/>
        <v>0</v>
      </c>
      <c r="AN64" t="s">
        <v>47</v>
      </c>
      <c r="AO64">
        <v>10</v>
      </c>
      <c r="AP64">
        <f t="shared" ref="AP64:AP74" si="22">+AQ64*10^(AT64/AS64*LOG(AR64/AQ64))</f>
        <v>0.17817974362806788</v>
      </c>
      <c r="AQ64">
        <v>0.1</v>
      </c>
      <c r="AR64">
        <v>0.2</v>
      </c>
      <c r="AS64">
        <v>1.5</v>
      </c>
      <c r="AT64">
        <v>1.25</v>
      </c>
    </row>
    <row r="65" spans="8:46" x14ac:dyDescent="0.2">
      <c r="H65" s="5"/>
      <c r="I65" s="5">
        <f t="shared" ref="I65:AI65" si="23">+IF(I9&gt;=$H$62,IF(I10&lt;$H$62,$H10+($H9-$H10)*($H$62-I10)/(I9-I10),0),0)</f>
        <v>0</v>
      </c>
      <c r="J65" s="5">
        <f t="shared" si="23"/>
        <v>22.525690607734806</v>
      </c>
      <c r="K65" s="5">
        <f t="shared" si="23"/>
        <v>0</v>
      </c>
      <c r="L65" s="5">
        <f t="shared" si="23"/>
        <v>22.836559139784942</v>
      </c>
      <c r="M65" s="5">
        <f t="shared" si="23"/>
        <v>25.318066666666667</v>
      </c>
      <c r="N65" s="5">
        <f t="shared" si="23"/>
        <v>22.76218905472636</v>
      </c>
      <c r="O65" s="5">
        <f t="shared" si="23"/>
        <v>0</v>
      </c>
      <c r="P65" s="5">
        <f t="shared" si="23"/>
        <v>23.498275862068962</v>
      </c>
      <c r="Q65" s="5">
        <f t="shared" si="23"/>
        <v>0</v>
      </c>
      <c r="R65" s="5">
        <f t="shared" si="23"/>
        <v>22.936751361161527</v>
      </c>
      <c r="S65" s="5">
        <f t="shared" si="23"/>
        <v>0</v>
      </c>
      <c r="T65" s="5">
        <f t="shared" si="23"/>
        <v>0</v>
      </c>
      <c r="U65" s="5">
        <f t="shared" si="23"/>
        <v>0</v>
      </c>
      <c r="V65" s="5">
        <f t="shared" si="23"/>
        <v>0</v>
      </c>
      <c r="W65" s="5">
        <f t="shared" si="23"/>
        <v>0</v>
      </c>
      <c r="X65" s="5">
        <f t="shared" si="23"/>
        <v>0</v>
      </c>
      <c r="Y65" s="5">
        <f t="shared" si="23"/>
        <v>0</v>
      </c>
      <c r="Z65" s="5">
        <f t="shared" si="23"/>
        <v>0</v>
      </c>
      <c r="AA65" s="5">
        <f t="shared" si="23"/>
        <v>22.757739557739548</v>
      </c>
      <c r="AB65" s="5">
        <f t="shared" si="23"/>
        <v>22.941333333333329</v>
      </c>
      <c r="AC65" s="5">
        <f t="shared" si="23"/>
        <v>0</v>
      </c>
      <c r="AD65" s="5">
        <f t="shared" si="23"/>
        <v>0</v>
      </c>
      <c r="AE65" s="5">
        <f t="shared" si="23"/>
        <v>22.757739557739548</v>
      </c>
      <c r="AF65" s="5">
        <f t="shared" si="23"/>
        <v>22.720704845814971</v>
      </c>
      <c r="AG65" s="5">
        <f t="shared" si="23"/>
        <v>0</v>
      </c>
      <c r="AH65" s="5">
        <f t="shared" si="23"/>
        <v>0</v>
      </c>
      <c r="AI65" s="5">
        <f t="shared" si="23"/>
        <v>0</v>
      </c>
      <c r="AO65">
        <v>20</v>
      </c>
      <c r="AP65">
        <f t="shared" si="22"/>
        <v>0.52331756969605281</v>
      </c>
      <c r="AQ65">
        <v>0.5</v>
      </c>
      <c r="AR65">
        <v>0.6</v>
      </c>
      <c r="AS65">
        <v>0.4</v>
      </c>
      <c r="AT65">
        <v>0.1</v>
      </c>
    </row>
    <row r="66" spans="8:46" x14ac:dyDescent="0.2">
      <c r="H66" s="5"/>
      <c r="I66" s="5">
        <f t="shared" ref="I66:AI66" si="24">+IF(I10&gt;=$H$62,IF(I11&lt;$H$62,$H11+($H10-$H11)*($H$62-I11)/(I10-I11),0),0)</f>
        <v>22.179545454545455</v>
      </c>
      <c r="J66" s="5">
        <f t="shared" si="24"/>
        <v>0</v>
      </c>
      <c r="K66" s="5">
        <f t="shared" si="24"/>
        <v>20.757918637653738</v>
      </c>
      <c r="L66" s="5">
        <f t="shared" si="24"/>
        <v>0</v>
      </c>
      <c r="M66" s="5">
        <f t="shared" si="24"/>
        <v>0</v>
      </c>
      <c r="N66" s="5">
        <f t="shared" si="24"/>
        <v>0</v>
      </c>
      <c r="O66" s="5">
        <f t="shared" si="24"/>
        <v>20.766272493573261</v>
      </c>
      <c r="P66" s="5">
        <f t="shared" si="24"/>
        <v>0</v>
      </c>
      <c r="Q66" s="5">
        <f t="shared" si="24"/>
        <v>21.989320843091331</v>
      </c>
      <c r="R66" s="5">
        <f t="shared" si="24"/>
        <v>0</v>
      </c>
      <c r="S66" s="5">
        <f t="shared" si="24"/>
        <v>21.834563106796118</v>
      </c>
      <c r="T66" s="5">
        <f t="shared" si="24"/>
        <v>21.979753761969903</v>
      </c>
      <c r="U66" s="5">
        <f t="shared" si="24"/>
        <v>21.246801872074883</v>
      </c>
      <c r="V66" s="5">
        <f t="shared" si="24"/>
        <v>21.731533742331287</v>
      </c>
      <c r="W66" s="5">
        <f t="shared" si="24"/>
        <v>20.911288483466361</v>
      </c>
      <c r="X66" s="5">
        <f t="shared" si="24"/>
        <v>22.253980582524271</v>
      </c>
      <c r="Y66" s="5">
        <f t="shared" si="24"/>
        <v>21.738807947019868</v>
      </c>
      <c r="Z66" s="5">
        <f t="shared" si="24"/>
        <v>21.496993060909791</v>
      </c>
      <c r="AA66" s="5">
        <f t="shared" si="24"/>
        <v>0</v>
      </c>
      <c r="AB66" s="5">
        <f t="shared" si="24"/>
        <v>0</v>
      </c>
      <c r="AC66" s="5">
        <f t="shared" si="24"/>
        <v>21.560231213872832</v>
      </c>
      <c r="AD66" s="5">
        <f t="shared" si="24"/>
        <v>21.699855421686749</v>
      </c>
      <c r="AE66" s="5">
        <f t="shared" si="24"/>
        <v>0</v>
      </c>
      <c r="AF66" s="5">
        <f t="shared" si="24"/>
        <v>0</v>
      </c>
      <c r="AG66" s="5">
        <f t="shared" si="24"/>
        <v>21.783250478011471</v>
      </c>
      <c r="AH66" s="5">
        <f t="shared" si="24"/>
        <v>21.832523364485979</v>
      </c>
      <c r="AI66" s="5">
        <f t="shared" si="24"/>
        <v>20.732517006802723</v>
      </c>
      <c r="AO66">
        <v>50</v>
      </c>
      <c r="AP66">
        <v>6</v>
      </c>
    </row>
    <row r="67" spans="8:46" x14ac:dyDescent="0.2">
      <c r="H67" s="5"/>
      <c r="I67" s="5">
        <f t="shared" ref="I67:AI67" si="25">+IF(I11&gt;=$H$62,IF(I12&lt;$H$62,$H12+($H11-$H12)*($H$62-I12)/(I11-I12),0),0)</f>
        <v>0</v>
      </c>
      <c r="J67" s="5">
        <f t="shared" si="25"/>
        <v>0</v>
      </c>
      <c r="K67" s="5">
        <f t="shared" si="25"/>
        <v>0</v>
      </c>
      <c r="L67" s="5">
        <f t="shared" si="25"/>
        <v>0</v>
      </c>
      <c r="M67" s="5">
        <f t="shared" si="25"/>
        <v>0</v>
      </c>
      <c r="N67" s="5">
        <f t="shared" si="25"/>
        <v>0</v>
      </c>
      <c r="O67" s="5">
        <f t="shared" si="25"/>
        <v>0</v>
      </c>
      <c r="P67" s="5">
        <f t="shared" si="25"/>
        <v>0</v>
      </c>
      <c r="Q67" s="5">
        <f t="shared" si="25"/>
        <v>0</v>
      </c>
      <c r="R67" s="5">
        <f t="shared" si="25"/>
        <v>0</v>
      </c>
      <c r="S67" s="5">
        <f t="shared" si="25"/>
        <v>0</v>
      </c>
      <c r="T67" s="5">
        <f t="shared" si="25"/>
        <v>0</v>
      </c>
      <c r="U67" s="5">
        <f t="shared" si="25"/>
        <v>0</v>
      </c>
      <c r="V67" s="5">
        <f t="shared" si="25"/>
        <v>0</v>
      </c>
      <c r="W67" s="5">
        <f t="shared" si="25"/>
        <v>0</v>
      </c>
      <c r="X67" s="5">
        <f t="shared" si="25"/>
        <v>0</v>
      </c>
      <c r="Y67" s="5">
        <f t="shared" si="25"/>
        <v>0</v>
      </c>
      <c r="Z67" s="5">
        <f t="shared" si="25"/>
        <v>0</v>
      </c>
      <c r="AA67" s="5">
        <f t="shared" si="25"/>
        <v>0</v>
      </c>
      <c r="AB67" s="5">
        <f t="shared" si="25"/>
        <v>0</v>
      </c>
      <c r="AC67" s="5">
        <f t="shared" si="25"/>
        <v>0</v>
      </c>
      <c r="AD67" s="5">
        <f t="shared" si="25"/>
        <v>0</v>
      </c>
      <c r="AE67" s="5">
        <f t="shared" si="25"/>
        <v>0</v>
      </c>
      <c r="AF67" s="5">
        <f t="shared" si="25"/>
        <v>0</v>
      </c>
      <c r="AG67" s="5">
        <f t="shared" si="25"/>
        <v>0</v>
      </c>
      <c r="AH67" s="5">
        <f t="shared" si="25"/>
        <v>0</v>
      </c>
      <c r="AI67" s="5">
        <f t="shared" si="25"/>
        <v>0</v>
      </c>
      <c r="AO67">
        <v>80</v>
      </c>
      <c r="AP67">
        <f t="shared" si="22"/>
        <v>15.511447618337346</v>
      </c>
      <c r="AQ67">
        <v>10</v>
      </c>
      <c r="AR67">
        <v>20</v>
      </c>
      <c r="AS67">
        <v>1.5</v>
      </c>
      <c r="AT67">
        <v>0.95</v>
      </c>
    </row>
    <row r="68" spans="8:46" x14ac:dyDescent="0.2">
      <c r="H68" s="5"/>
      <c r="I68" s="5">
        <f t="shared" ref="I68:AI68" si="26">+IF(I12&gt;=$H$62,IF(I13&lt;$H$62,$H13+($H12-$H13)*($H$62-I13)/(I12-I13),0),0)</f>
        <v>0</v>
      </c>
      <c r="J68" s="5">
        <f t="shared" si="26"/>
        <v>0</v>
      </c>
      <c r="K68" s="5">
        <f t="shared" si="26"/>
        <v>0</v>
      </c>
      <c r="L68" s="5">
        <f t="shared" si="26"/>
        <v>0</v>
      </c>
      <c r="M68" s="5">
        <f t="shared" si="26"/>
        <v>0</v>
      </c>
      <c r="N68" s="5">
        <f t="shared" si="26"/>
        <v>0</v>
      </c>
      <c r="O68" s="5">
        <f t="shared" si="26"/>
        <v>0</v>
      </c>
      <c r="P68" s="5">
        <f t="shared" si="26"/>
        <v>0</v>
      </c>
      <c r="Q68" s="5">
        <f t="shared" si="26"/>
        <v>0</v>
      </c>
      <c r="R68" s="5">
        <f t="shared" si="26"/>
        <v>0</v>
      </c>
      <c r="S68" s="5">
        <f t="shared" si="26"/>
        <v>0</v>
      </c>
      <c r="T68" s="5">
        <f t="shared" si="26"/>
        <v>0</v>
      </c>
      <c r="U68" s="5">
        <f t="shared" si="26"/>
        <v>0</v>
      </c>
      <c r="V68" s="5">
        <f t="shared" si="26"/>
        <v>0</v>
      </c>
      <c r="W68" s="5">
        <f t="shared" si="26"/>
        <v>0</v>
      </c>
      <c r="X68" s="5">
        <f t="shared" si="26"/>
        <v>0</v>
      </c>
      <c r="Y68" s="5">
        <f t="shared" si="26"/>
        <v>0</v>
      </c>
      <c r="Z68" s="5">
        <f t="shared" si="26"/>
        <v>0</v>
      </c>
      <c r="AA68" s="5">
        <f t="shared" si="26"/>
        <v>0</v>
      </c>
      <c r="AB68" s="5">
        <f t="shared" si="26"/>
        <v>0</v>
      </c>
      <c r="AC68" s="5">
        <f t="shared" si="26"/>
        <v>0</v>
      </c>
      <c r="AD68" s="5">
        <f t="shared" si="26"/>
        <v>0</v>
      </c>
      <c r="AE68" s="5">
        <f t="shared" si="26"/>
        <v>0</v>
      </c>
      <c r="AF68" s="5">
        <f t="shared" si="26"/>
        <v>0</v>
      </c>
      <c r="AG68" s="5">
        <f t="shared" si="26"/>
        <v>0</v>
      </c>
      <c r="AH68" s="5">
        <f t="shared" si="26"/>
        <v>0</v>
      </c>
      <c r="AI68" s="5">
        <f t="shared" si="26"/>
        <v>0</v>
      </c>
      <c r="AO68">
        <v>90</v>
      </c>
      <c r="AP68">
        <f t="shared" si="22"/>
        <v>20.921638372864294</v>
      </c>
      <c r="AQ68">
        <v>20</v>
      </c>
      <c r="AR68">
        <v>30</v>
      </c>
      <c r="AS68">
        <v>0.9</v>
      </c>
      <c r="AT68">
        <v>0.1</v>
      </c>
    </row>
    <row r="69" spans="8:46" x14ac:dyDescent="0.2">
      <c r="H69" s="5"/>
      <c r="I69" s="5">
        <f t="shared" ref="I69:AI69" si="27">+IF(I13&gt;=$H$62,IF(I14&lt;$H$62,$H14+($H13-$H14)*($H$62-I14)/(I13-I14),0),0)</f>
        <v>0</v>
      </c>
      <c r="J69" s="5">
        <f t="shared" si="27"/>
        <v>0</v>
      </c>
      <c r="K69" s="5">
        <f t="shared" si="27"/>
        <v>0</v>
      </c>
      <c r="L69" s="5">
        <f t="shared" si="27"/>
        <v>0</v>
      </c>
      <c r="M69" s="5">
        <f t="shared" si="27"/>
        <v>0</v>
      </c>
      <c r="N69" s="5">
        <f t="shared" si="27"/>
        <v>0</v>
      </c>
      <c r="O69" s="5">
        <f t="shared" si="27"/>
        <v>0</v>
      </c>
      <c r="P69" s="5">
        <f t="shared" si="27"/>
        <v>0</v>
      </c>
      <c r="Q69" s="5">
        <f t="shared" si="27"/>
        <v>0</v>
      </c>
      <c r="R69" s="5">
        <f t="shared" si="27"/>
        <v>0</v>
      </c>
      <c r="S69" s="5">
        <f t="shared" si="27"/>
        <v>0</v>
      </c>
      <c r="T69" s="5">
        <f t="shared" si="27"/>
        <v>0</v>
      </c>
      <c r="U69" s="5">
        <f t="shared" si="27"/>
        <v>0</v>
      </c>
      <c r="V69" s="5">
        <f t="shared" si="27"/>
        <v>0</v>
      </c>
      <c r="W69" s="5">
        <f t="shared" si="27"/>
        <v>0</v>
      </c>
      <c r="X69" s="5">
        <f t="shared" si="27"/>
        <v>0</v>
      </c>
      <c r="Y69" s="5">
        <f t="shared" si="27"/>
        <v>0</v>
      </c>
      <c r="Z69" s="5">
        <f t="shared" si="27"/>
        <v>0</v>
      </c>
      <c r="AA69" s="5">
        <f t="shared" si="27"/>
        <v>0</v>
      </c>
      <c r="AB69" s="5">
        <f t="shared" si="27"/>
        <v>0</v>
      </c>
      <c r="AC69" s="5">
        <f t="shared" si="27"/>
        <v>0</v>
      </c>
      <c r="AD69" s="5">
        <f t="shared" si="27"/>
        <v>0</v>
      </c>
      <c r="AE69" s="5">
        <f t="shared" si="27"/>
        <v>0</v>
      </c>
      <c r="AF69" s="5">
        <f t="shared" si="27"/>
        <v>0</v>
      </c>
      <c r="AG69" s="5">
        <f t="shared" si="27"/>
        <v>0</v>
      </c>
      <c r="AH69" s="5">
        <f t="shared" si="27"/>
        <v>0</v>
      </c>
      <c r="AI69" s="5">
        <f t="shared" si="27"/>
        <v>0</v>
      </c>
    </row>
    <row r="70" spans="8:46" x14ac:dyDescent="0.2">
      <c r="H70" s="5"/>
      <c r="I70" s="5">
        <f t="shared" ref="I70:AI70" si="28">+IF(I14&gt;=$H$62,IF(I15&lt;$H$62,$H15+($H14-$H15)*($H$62-I15)/(I14-I15),0),0)</f>
        <v>0</v>
      </c>
      <c r="J70" s="5">
        <f t="shared" si="28"/>
        <v>0</v>
      </c>
      <c r="K70" s="5">
        <f t="shared" si="28"/>
        <v>0</v>
      </c>
      <c r="L70" s="5">
        <f t="shared" si="28"/>
        <v>0</v>
      </c>
      <c r="M70" s="5">
        <f t="shared" si="28"/>
        <v>0</v>
      </c>
      <c r="N70" s="5">
        <f t="shared" si="28"/>
        <v>0</v>
      </c>
      <c r="O70" s="5">
        <f t="shared" si="28"/>
        <v>0</v>
      </c>
      <c r="P70" s="5">
        <f t="shared" si="28"/>
        <v>0</v>
      </c>
      <c r="Q70" s="5">
        <f t="shared" si="28"/>
        <v>0</v>
      </c>
      <c r="R70" s="5">
        <f t="shared" si="28"/>
        <v>0</v>
      </c>
      <c r="S70" s="5">
        <f t="shared" si="28"/>
        <v>0</v>
      </c>
      <c r="T70" s="5">
        <f t="shared" si="28"/>
        <v>0</v>
      </c>
      <c r="U70" s="5">
        <f t="shared" si="28"/>
        <v>0</v>
      </c>
      <c r="V70" s="5">
        <f t="shared" si="28"/>
        <v>0</v>
      </c>
      <c r="W70" s="5">
        <f t="shared" si="28"/>
        <v>0</v>
      </c>
      <c r="X70" s="5">
        <f t="shared" si="28"/>
        <v>0</v>
      </c>
      <c r="Y70" s="5">
        <f t="shared" si="28"/>
        <v>0</v>
      </c>
      <c r="Z70" s="5">
        <f t="shared" si="28"/>
        <v>0</v>
      </c>
      <c r="AA70" s="5">
        <f t="shared" si="28"/>
        <v>0</v>
      </c>
      <c r="AB70" s="5">
        <f t="shared" si="28"/>
        <v>0</v>
      </c>
      <c r="AC70" s="5">
        <f t="shared" si="28"/>
        <v>0</v>
      </c>
      <c r="AD70" s="5">
        <f t="shared" si="28"/>
        <v>0</v>
      </c>
      <c r="AE70" s="5">
        <f t="shared" si="28"/>
        <v>0</v>
      </c>
      <c r="AF70" s="5">
        <f t="shared" si="28"/>
        <v>0</v>
      </c>
      <c r="AG70" s="5">
        <f t="shared" si="28"/>
        <v>0</v>
      </c>
      <c r="AH70" s="5">
        <f t="shared" si="28"/>
        <v>0</v>
      </c>
      <c r="AI70" s="5">
        <f t="shared" si="28"/>
        <v>0</v>
      </c>
      <c r="AN70" t="s">
        <v>48</v>
      </c>
      <c r="AO70">
        <v>10</v>
      </c>
      <c r="AP70">
        <f t="shared" si="22"/>
        <v>5.7326567532262009</v>
      </c>
      <c r="AQ70">
        <v>5</v>
      </c>
      <c r="AR70">
        <v>6</v>
      </c>
      <c r="AS70">
        <v>0.4</v>
      </c>
      <c r="AT70">
        <v>0.3</v>
      </c>
    </row>
    <row r="71" spans="8:46" x14ac:dyDescent="0.2">
      <c r="H71" s="5"/>
      <c r="I71" s="5">
        <f t="shared" ref="I71:AI71" si="29">+IF(I15&gt;=$H$62,IF(I16&lt;$H$62,$H16+($H15-$H16)*($H$62-I16)/(I15-I16),0),0)</f>
        <v>0</v>
      </c>
      <c r="J71" s="5">
        <f t="shared" si="29"/>
        <v>0</v>
      </c>
      <c r="K71" s="5">
        <f t="shared" si="29"/>
        <v>0</v>
      </c>
      <c r="L71" s="5">
        <f t="shared" si="29"/>
        <v>0</v>
      </c>
      <c r="M71" s="5">
        <f t="shared" si="29"/>
        <v>0</v>
      </c>
      <c r="N71" s="5">
        <f t="shared" si="29"/>
        <v>0</v>
      </c>
      <c r="O71" s="5">
        <f t="shared" si="29"/>
        <v>0</v>
      </c>
      <c r="P71" s="5">
        <f t="shared" si="29"/>
        <v>0</v>
      </c>
      <c r="Q71" s="5">
        <f t="shared" si="29"/>
        <v>0</v>
      </c>
      <c r="R71" s="5">
        <f t="shared" si="29"/>
        <v>0</v>
      </c>
      <c r="S71" s="5">
        <f t="shared" si="29"/>
        <v>0</v>
      </c>
      <c r="T71" s="5">
        <f t="shared" si="29"/>
        <v>0</v>
      </c>
      <c r="U71" s="5">
        <f t="shared" si="29"/>
        <v>0</v>
      </c>
      <c r="V71" s="5">
        <f t="shared" si="29"/>
        <v>0</v>
      </c>
      <c r="W71" s="5">
        <f t="shared" si="29"/>
        <v>0</v>
      </c>
      <c r="X71" s="5">
        <f t="shared" si="29"/>
        <v>0</v>
      </c>
      <c r="Y71" s="5">
        <f t="shared" si="29"/>
        <v>0</v>
      </c>
      <c r="Z71" s="5">
        <f t="shared" si="29"/>
        <v>0</v>
      </c>
      <c r="AA71" s="5">
        <f t="shared" si="29"/>
        <v>0</v>
      </c>
      <c r="AB71" s="5">
        <f t="shared" si="29"/>
        <v>0</v>
      </c>
      <c r="AC71" s="5">
        <f t="shared" si="29"/>
        <v>0</v>
      </c>
      <c r="AD71" s="5">
        <f t="shared" si="29"/>
        <v>0</v>
      </c>
      <c r="AE71" s="5">
        <f t="shared" si="29"/>
        <v>0</v>
      </c>
      <c r="AF71" s="5">
        <f t="shared" si="29"/>
        <v>0</v>
      </c>
      <c r="AG71" s="5">
        <f t="shared" si="29"/>
        <v>0</v>
      </c>
      <c r="AH71" s="5">
        <f t="shared" si="29"/>
        <v>0</v>
      </c>
      <c r="AI71" s="5">
        <f t="shared" si="29"/>
        <v>0</v>
      </c>
      <c r="AO71">
        <v>20</v>
      </c>
      <c r="AP71">
        <f t="shared" si="22"/>
        <v>8.4653164547859792</v>
      </c>
      <c r="AQ71">
        <v>8</v>
      </c>
      <c r="AR71">
        <v>9</v>
      </c>
      <c r="AS71">
        <v>0.25</v>
      </c>
      <c r="AT71">
        <v>0.12</v>
      </c>
    </row>
    <row r="72" spans="8:46" x14ac:dyDescent="0.2">
      <c r="H72" s="5"/>
      <c r="I72" s="5">
        <f t="shared" ref="I72:AI72" si="30">+IF(I16&gt;=$H$62,IF(I17&lt;$H$62,$H17+($H16-$H17)*($H$62-I17)/(I16-I17),0),0)</f>
        <v>0</v>
      </c>
      <c r="J72" s="5">
        <f t="shared" si="30"/>
        <v>0</v>
      </c>
      <c r="K72" s="5">
        <f t="shared" si="30"/>
        <v>0</v>
      </c>
      <c r="L72" s="5">
        <f t="shared" si="30"/>
        <v>0</v>
      </c>
      <c r="M72" s="5">
        <f t="shared" si="30"/>
        <v>0</v>
      </c>
      <c r="N72" s="5">
        <f t="shared" si="30"/>
        <v>0</v>
      </c>
      <c r="O72" s="5">
        <f t="shared" si="30"/>
        <v>0</v>
      </c>
      <c r="P72" s="5">
        <f t="shared" si="30"/>
        <v>0</v>
      </c>
      <c r="Q72" s="5">
        <f t="shared" si="30"/>
        <v>0</v>
      </c>
      <c r="R72" s="5">
        <f t="shared" si="30"/>
        <v>0</v>
      </c>
      <c r="S72" s="5">
        <f t="shared" si="30"/>
        <v>0</v>
      </c>
      <c r="T72" s="5">
        <f t="shared" si="30"/>
        <v>0</v>
      </c>
      <c r="U72" s="5">
        <f t="shared" si="30"/>
        <v>0</v>
      </c>
      <c r="V72" s="5">
        <f t="shared" si="30"/>
        <v>0</v>
      </c>
      <c r="W72" s="5">
        <f t="shared" si="30"/>
        <v>0</v>
      </c>
      <c r="X72" s="5">
        <f t="shared" si="30"/>
        <v>0</v>
      </c>
      <c r="Y72" s="5">
        <f t="shared" si="30"/>
        <v>0</v>
      </c>
      <c r="Z72" s="5">
        <f t="shared" si="30"/>
        <v>0</v>
      </c>
      <c r="AA72" s="5">
        <f t="shared" si="30"/>
        <v>0</v>
      </c>
      <c r="AB72" s="5">
        <f t="shared" si="30"/>
        <v>0</v>
      </c>
      <c r="AC72" s="5">
        <f t="shared" si="30"/>
        <v>0</v>
      </c>
      <c r="AD72" s="5">
        <f t="shared" si="30"/>
        <v>0</v>
      </c>
      <c r="AE72" s="5">
        <f t="shared" si="30"/>
        <v>0</v>
      </c>
      <c r="AF72" s="5">
        <f t="shared" si="30"/>
        <v>0</v>
      </c>
      <c r="AG72" s="5">
        <f t="shared" si="30"/>
        <v>0</v>
      </c>
      <c r="AH72" s="5">
        <f t="shared" si="30"/>
        <v>0</v>
      </c>
      <c r="AI72" s="5">
        <f t="shared" si="30"/>
        <v>0</v>
      </c>
      <c r="AO72">
        <v>50</v>
      </c>
      <c r="AP72">
        <f t="shared" si="22"/>
        <v>16.624757922855757</v>
      </c>
      <c r="AQ72">
        <v>10</v>
      </c>
      <c r="AR72">
        <v>20</v>
      </c>
      <c r="AS72">
        <v>1.5</v>
      </c>
      <c r="AT72">
        <v>1.1000000000000001</v>
      </c>
    </row>
    <row r="73" spans="8:46" x14ac:dyDescent="0.2">
      <c r="H73" s="5"/>
      <c r="I73" s="5">
        <f t="shared" ref="I73:AI73" si="31">+IF(I17&gt;=$H$62,IF(I18&lt;$H$62,$H18+($H17-$H18)*($H$62-I18)/(I17-I18),0),0)</f>
        <v>0</v>
      </c>
      <c r="J73" s="5">
        <f t="shared" si="31"/>
        <v>0</v>
      </c>
      <c r="K73" s="5">
        <f t="shared" si="31"/>
        <v>0</v>
      </c>
      <c r="L73" s="5">
        <f t="shared" si="31"/>
        <v>0</v>
      </c>
      <c r="M73" s="5">
        <f t="shared" si="31"/>
        <v>0</v>
      </c>
      <c r="N73" s="5">
        <f t="shared" si="31"/>
        <v>0</v>
      </c>
      <c r="O73" s="5">
        <f t="shared" si="31"/>
        <v>0</v>
      </c>
      <c r="P73" s="5">
        <f t="shared" si="31"/>
        <v>0</v>
      </c>
      <c r="Q73" s="5">
        <f t="shared" si="31"/>
        <v>0</v>
      </c>
      <c r="R73" s="5">
        <f t="shared" si="31"/>
        <v>0</v>
      </c>
      <c r="S73" s="5">
        <f t="shared" si="31"/>
        <v>0</v>
      </c>
      <c r="T73" s="5">
        <f t="shared" si="31"/>
        <v>0</v>
      </c>
      <c r="U73" s="5">
        <f t="shared" si="31"/>
        <v>0</v>
      </c>
      <c r="V73" s="5">
        <f t="shared" si="31"/>
        <v>0</v>
      </c>
      <c r="W73" s="5">
        <f t="shared" si="31"/>
        <v>0</v>
      </c>
      <c r="X73" s="5">
        <f t="shared" si="31"/>
        <v>0</v>
      </c>
      <c r="Y73" s="5">
        <f t="shared" si="31"/>
        <v>0</v>
      </c>
      <c r="Z73" s="5">
        <f t="shared" si="31"/>
        <v>0</v>
      </c>
      <c r="AA73" s="5">
        <f t="shared" si="31"/>
        <v>0</v>
      </c>
      <c r="AB73" s="5">
        <f t="shared" si="31"/>
        <v>0</v>
      </c>
      <c r="AC73" s="5">
        <f t="shared" si="31"/>
        <v>0</v>
      </c>
      <c r="AD73" s="5">
        <f t="shared" si="31"/>
        <v>0</v>
      </c>
      <c r="AE73" s="5">
        <f t="shared" si="31"/>
        <v>0</v>
      </c>
      <c r="AF73" s="5">
        <f t="shared" si="31"/>
        <v>0</v>
      </c>
      <c r="AG73" s="5">
        <f t="shared" si="31"/>
        <v>0</v>
      </c>
      <c r="AH73" s="5">
        <f t="shared" si="31"/>
        <v>0</v>
      </c>
      <c r="AI73" s="5">
        <f t="shared" si="31"/>
        <v>0</v>
      </c>
      <c r="AO73">
        <v>80</v>
      </c>
      <c r="AP73">
        <f t="shared" si="22"/>
        <v>27.415101859217359</v>
      </c>
      <c r="AQ73">
        <v>20</v>
      </c>
      <c r="AR73">
        <v>30</v>
      </c>
      <c r="AS73">
        <v>0.9</v>
      </c>
      <c r="AT73">
        <v>0.7</v>
      </c>
    </row>
    <row r="74" spans="8:46" x14ac:dyDescent="0.2">
      <c r="H74" s="5"/>
      <c r="I74" s="5">
        <f t="shared" ref="I74:AI74" si="32">+IF(I18&gt;=$H$62,IF(I19&lt;$H$62,$H19+($H18-$H19)*($H$62-I19)/(I18-I19),0),0)</f>
        <v>0</v>
      </c>
      <c r="J74" s="5">
        <f t="shared" si="32"/>
        <v>0</v>
      </c>
      <c r="K74" s="5">
        <f t="shared" si="32"/>
        <v>0</v>
      </c>
      <c r="L74" s="5">
        <f t="shared" si="32"/>
        <v>0</v>
      </c>
      <c r="M74" s="5">
        <f t="shared" si="32"/>
        <v>0</v>
      </c>
      <c r="N74" s="5">
        <f t="shared" si="32"/>
        <v>0</v>
      </c>
      <c r="O74" s="5">
        <f t="shared" si="32"/>
        <v>0</v>
      </c>
      <c r="P74" s="5">
        <f t="shared" si="32"/>
        <v>0</v>
      </c>
      <c r="Q74" s="5">
        <f t="shared" si="32"/>
        <v>0</v>
      </c>
      <c r="R74" s="5">
        <f t="shared" si="32"/>
        <v>0</v>
      </c>
      <c r="S74" s="5">
        <f t="shared" si="32"/>
        <v>0</v>
      </c>
      <c r="T74" s="5">
        <f t="shared" si="32"/>
        <v>0</v>
      </c>
      <c r="U74" s="5">
        <f t="shared" si="32"/>
        <v>0</v>
      </c>
      <c r="V74" s="5">
        <f t="shared" si="32"/>
        <v>0</v>
      </c>
      <c r="W74" s="5">
        <f t="shared" si="32"/>
        <v>0</v>
      </c>
      <c r="X74" s="5">
        <f t="shared" si="32"/>
        <v>0</v>
      </c>
      <c r="Y74" s="5">
        <f t="shared" si="32"/>
        <v>0</v>
      </c>
      <c r="Z74" s="5">
        <f t="shared" si="32"/>
        <v>0</v>
      </c>
      <c r="AA74" s="5">
        <f t="shared" si="32"/>
        <v>0</v>
      </c>
      <c r="AB74" s="5">
        <f t="shared" si="32"/>
        <v>0</v>
      </c>
      <c r="AC74" s="5">
        <f t="shared" si="32"/>
        <v>0</v>
      </c>
      <c r="AD74" s="5">
        <f t="shared" si="32"/>
        <v>0</v>
      </c>
      <c r="AE74" s="5">
        <f t="shared" si="32"/>
        <v>0</v>
      </c>
      <c r="AF74" s="5">
        <f t="shared" si="32"/>
        <v>0</v>
      </c>
      <c r="AG74" s="5">
        <f t="shared" si="32"/>
        <v>0</v>
      </c>
      <c r="AH74" s="5">
        <f t="shared" si="32"/>
        <v>0</v>
      </c>
      <c r="AI74" s="5">
        <f t="shared" si="32"/>
        <v>0</v>
      </c>
      <c r="AO74">
        <v>90</v>
      </c>
      <c r="AP74">
        <f t="shared" si="22"/>
        <v>32.487752960793948</v>
      </c>
      <c r="AQ74">
        <v>30</v>
      </c>
      <c r="AR74">
        <v>40</v>
      </c>
      <c r="AS74">
        <v>0.65</v>
      </c>
      <c r="AT74">
        <v>0.18</v>
      </c>
    </row>
    <row r="75" spans="8:46" x14ac:dyDescent="0.2">
      <c r="H75" s="5"/>
      <c r="I75" s="5">
        <f t="shared" ref="I75:AI75" si="33">+IF(I19&gt;=$H$62,IF(I20&lt;$H$62,$H20+($H19-$H20)*($H$62-I20)/(I19-I20),0),0)</f>
        <v>0</v>
      </c>
      <c r="J75" s="5">
        <f t="shared" si="33"/>
        <v>0</v>
      </c>
      <c r="K75" s="5">
        <f t="shared" si="33"/>
        <v>0</v>
      </c>
      <c r="L75" s="5">
        <f t="shared" si="33"/>
        <v>0</v>
      </c>
      <c r="M75" s="5">
        <f t="shared" si="33"/>
        <v>0</v>
      </c>
      <c r="N75" s="5">
        <f t="shared" si="33"/>
        <v>0</v>
      </c>
      <c r="O75" s="5">
        <f t="shared" si="33"/>
        <v>0</v>
      </c>
      <c r="P75" s="5">
        <f t="shared" si="33"/>
        <v>0</v>
      </c>
      <c r="Q75" s="5">
        <f t="shared" si="33"/>
        <v>0</v>
      </c>
      <c r="R75" s="5">
        <f t="shared" si="33"/>
        <v>0</v>
      </c>
      <c r="S75" s="5">
        <f t="shared" si="33"/>
        <v>0</v>
      </c>
      <c r="T75" s="5">
        <f t="shared" si="33"/>
        <v>0</v>
      </c>
      <c r="U75" s="5">
        <f t="shared" si="33"/>
        <v>0</v>
      </c>
      <c r="V75" s="5">
        <f t="shared" si="33"/>
        <v>0</v>
      </c>
      <c r="W75" s="5">
        <f t="shared" si="33"/>
        <v>0</v>
      </c>
      <c r="X75" s="5">
        <f t="shared" si="33"/>
        <v>0</v>
      </c>
      <c r="Y75" s="5">
        <f t="shared" si="33"/>
        <v>0</v>
      </c>
      <c r="Z75" s="5">
        <f t="shared" si="33"/>
        <v>0</v>
      </c>
      <c r="AA75" s="5">
        <f t="shared" si="33"/>
        <v>0</v>
      </c>
      <c r="AB75" s="5">
        <f t="shared" si="33"/>
        <v>0</v>
      </c>
      <c r="AC75" s="5">
        <f t="shared" si="33"/>
        <v>0</v>
      </c>
      <c r="AD75" s="5">
        <f t="shared" si="33"/>
        <v>0</v>
      </c>
      <c r="AE75" s="5">
        <f t="shared" si="33"/>
        <v>0</v>
      </c>
      <c r="AF75" s="5">
        <f t="shared" si="33"/>
        <v>0</v>
      </c>
      <c r="AG75" s="5">
        <f t="shared" si="33"/>
        <v>0</v>
      </c>
      <c r="AH75" s="5">
        <f t="shared" si="33"/>
        <v>0</v>
      </c>
      <c r="AI75" s="5">
        <f t="shared" si="33"/>
        <v>0</v>
      </c>
    </row>
    <row r="76" spans="8:46" x14ac:dyDescent="0.2">
      <c r="H76" s="5"/>
      <c r="I76" s="5">
        <f t="shared" ref="I76:AI76" si="34">+IF(I20&gt;=$H$62,IF(I21&lt;$H$62,$H21+($H20-$H21)*($H$62-I21)/(I20-I21),0),0)</f>
        <v>0</v>
      </c>
      <c r="J76" s="5">
        <f t="shared" si="34"/>
        <v>0</v>
      </c>
      <c r="K76" s="5">
        <f t="shared" si="34"/>
        <v>0</v>
      </c>
      <c r="L76" s="5">
        <f t="shared" si="34"/>
        <v>0</v>
      </c>
      <c r="M76" s="5">
        <f t="shared" si="34"/>
        <v>0</v>
      </c>
      <c r="N76" s="5">
        <f t="shared" si="34"/>
        <v>0</v>
      </c>
      <c r="O76" s="5">
        <f t="shared" si="34"/>
        <v>0</v>
      </c>
      <c r="P76" s="5">
        <f t="shared" si="34"/>
        <v>0</v>
      </c>
      <c r="Q76" s="5">
        <f t="shared" si="34"/>
        <v>0</v>
      </c>
      <c r="R76" s="5">
        <f t="shared" si="34"/>
        <v>0</v>
      </c>
      <c r="S76" s="5">
        <f t="shared" si="34"/>
        <v>0</v>
      </c>
      <c r="T76" s="5">
        <f t="shared" si="34"/>
        <v>0</v>
      </c>
      <c r="U76" s="5">
        <f t="shared" si="34"/>
        <v>0</v>
      </c>
      <c r="V76" s="5">
        <f t="shared" si="34"/>
        <v>0</v>
      </c>
      <c r="W76" s="5">
        <f t="shared" si="34"/>
        <v>0</v>
      </c>
      <c r="X76" s="5">
        <f t="shared" si="34"/>
        <v>0</v>
      </c>
      <c r="Y76" s="5">
        <f t="shared" si="34"/>
        <v>0</v>
      </c>
      <c r="Z76" s="5">
        <f t="shared" si="34"/>
        <v>0</v>
      </c>
      <c r="AA76" s="5">
        <f t="shared" si="34"/>
        <v>0</v>
      </c>
      <c r="AB76" s="5">
        <f t="shared" si="34"/>
        <v>0</v>
      </c>
      <c r="AC76" s="5">
        <f t="shared" si="34"/>
        <v>0</v>
      </c>
      <c r="AD76" s="5">
        <f t="shared" si="34"/>
        <v>0</v>
      </c>
      <c r="AE76" s="5">
        <f t="shared" si="34"/>
        <v>0</v>
      </c>
      <c r="AF76" s="5">
        <f t="shared" si="34"/>
        <v>0</v>
      </c>
      <c r="AG76" s="5">
        <f t="shared" si="34"/>
        <v>0</v>
      </c>
      <c r="AH76" s="5">
        <f t="shared" si="34"/>
        <v>0</v>
      </c>
      <c r="AI76" s="5">
        <f t="shared" si="34"/>
        <v>0</v>
      </c>
      <c r="AN76" t="s">
        <v>49</v>
      </c>
      <c r="AO76">
        <v>10</v>
      </c>
      <c r="AP76">
        <v>0.3</v>
      </c>
    </row>
    <row r="77" spans="8:46" x14ac:dyDescent="0.2">
      <c r="H77" s="5"/>
      <c r="I77" s="5">
        <f t="shared" ref="I77:AI77" si="35">+IF(I21&gt;=$H$62,IF(I22&lt;$H$62,$H22+($H21-$H22)*($H$62-I22)/(I21-I22),0),0)</f>
        <v>0</v>
      </c>
      <c r="J77" s="5">
        <f t="shared" si="35"/>
        <v>0</v>
      </c>
      <c r="K77" s="5">
        <f t="shared" si="35"/>
        <v>0</v>
      </c>
      <c r="L77" s="5">
        <f t="shared" si="35"/>
        <v>0</v>
      </c>
      <c r="M77" s="5">
        <f t="shared" si="35"/>
        <v>0</v>
      </c>
      <c r="N77" s="5">
        <f t="shared" si="35"/>
        <v>0</v>
      </c>
      <c r="O77" s="5">
        <f t="shared" si="35"/>
        <v>0</v>
      </c>
      <c r="P77" s="5">
        <f t="shared" si="35"/>
        <v>0</v>
      </c>
      <c r="Q77" s="5">
        <f t="shared" si="35"/>
        <v>0</v>
      </c>
      <c r="R77" s="5">
        <f t="shared" si="35"/>
        <v>0</v>
      </c>
      <c r="S77" s="5">
        <f t="shared" si="35"/>
        <v>0</v>
      </c>
      <c r="T77" s="5">
        <f t="shared" si="35"/>
        <v>0</v>
      </c>
      <c r="U77" s="5">
        <f t="shared" si="35"/>
        <v>0</v>
      </c>
      <c r="V77" s="5">
        <f t="shared" si="35"/>
        <v>0</v>
      </c>
      <c r="W77" s="5">
        <f t="shared" si="35"/>
        <v>0</v>
      </c>
      <c r="X77" s="5">
        <f t="shared" si="35"/>
        <v>0</v>
      </c>
      <c r="Y77" s="5">
        <f t="shared" si="35"/>
        <v>0</v>
      </c>
      <c r="Z77" s="5">
        <f t="shared" si="35"/>
        <v>0</v>
      </c>
      <c r="AA77" s="5">
        <f t="shared" si="35"/>
        <v>0</v>
      </c>
      <c r="AB77" s="5">
        <f t="shared" si="35"/>
        <v>0</v>
      </c>
      <c r="AC77" s="5">
        <f t="shared" si="35"/>
        <v>0</v>
      </c>
      <c r="AD77" s="5">
        <f t="shared" si="35"/>
        <v>0</v>
      </c>
      <c r="AE77" s="5">
        <f t="shared" si="35"/>
        <v>0</v>
      </c>
      <c r="AF77" s="5">
        <f t="shared" si="35"/>
        <v>0</v>
      </c>
      <c r="AG77" s="5">
        <f t="shared" si="35"/>
        <v>0</v>
      </c>
      <c r="AH77" s="5">
        <f t="shared" si="35"/>
        <v>0</v>
      </c>
      <c r="AI77" s="5">
        <f t="shared" si="35"/>
        <v>0</v>
      </c>
      <c r="AO77">
        <v>20</v>
      </c>
      <c r="AP77">
        <f t="shared" ref="AP77:AP80" si="36">+AQ77*10^(AT77/AS77*LOG(AR77/AQ77))</f>
        <v>5.4772255750516603</v>
      </c>
      <c r="AQ77">
        <v>5</v>
      </c>
      <c r="AR77">
        <v>6</v>
      </c>
      <c r="AS77">
        <v>0.4</v>
      </c>
      <c r="AT77">
        <v>0.2</v>
      </c>
    </row>
    <row r="78" spans="8:46" x14ac:dyDescent="0.2">
      <c r="H78" s="5"/>
      <c r="I78" s="5"/>
      <c r="AO78">
        <v>50</v>
      </c>
      <c r="AP78">
        <f t="shared" si="36"/>
        <v>16.624757922855757</v>
      </c>
      <c r="AQ78">
        <v>10</v>
      </c>
      <c r="AR78">
        <v>20</v>
      </c>
      <c r="AS78">
        <v>1.5</v>
      </c>
      <c r="AT78">
        <v>1.1000000000000001</v>
      </c>
    </row>
    <row r="79" spans="8:46" x14ac:dyDescent="0.2">
      <c r="I79" s="5"/>
      <c r="AO79">
        <v>80</v>
      </c>
      <c r="AP79">
        <f t="shared" si="36"/>
        <v>27.415101859217359</v>
      </c>
      <c r="AQ79">
        <v>20</v>
      </c>
      <c r="AR79">
        <v>30</v>
      </c>
      <c r="AS79">
        <v>0.9</v>
      </c>
      <c r="AT79">
        <v>0.7</v>
      </c>
    </row>
    <row r="80" spans="8:46" x14ac:dyDescent="0.2">
      <c r="I80" s="5"/>
      <c r="AO80">
        <v>90</v>
      </c>
      <c r="AP80">
        <f t="shared" si="36"/>
        <v>33.510014437985291</v>
      </c>
      <c r="AQ80">
        <v>30</v>
      </c>
      <c r="AR80">
        <v>40</v>
      </c>
      <c r="AS80">
        <v>0.65</v>
      </c>
      <c r="AT80">
        <v>0.25</v>
      </c>
    </row>
    <row r="81" spans="3:46" x14ac:dyDescent="0.2">
      <c r="I81" s="5"/>
    </row>
    <row r="82" spans="3:46" x14ac:dyDescent="0.2">
      <c r="D82" t="s">
        <v>24</v>
      </c>
      <c r="E82" t="s">
        <v>22</v>
      </c>
      <c r="F82" t="s">
        <v>23</v>
      </c>
      <c r="I82" s="4">
        <v>43573</v>
      </c>
      <c r="J82" s="4">
        <v>43584</v>
      </c>
      <c r="K82" s="4">
        <v>43593</v>
      </c>
      <c r="L82" s="4">
        <v>43601</v>
      </c>
      <c r="M82" s="4">
        <v>43605</v>
      </c>
      <c r="N82" s="4">
        <v>43612</v>
      </c>
      <c r="O82" s="4">
        <v>43623</v>
      </c>
      <c r="P82" s="4">
        <v>43627</v>
      </c>
      <c r="Q82" s="4">
        <v>43629</v>
      </c>
      <c r="R82" s="4">
        <v>43630</v>
      </c>
      <c r="S82" s="4">
        <v>43635</v>
      </c>
      <c r="T82" s="4">
        <v>43640</v>
      </c>
      <c r="U82" s="4">
        <v>43642</v>
      </c>
      <c r="V82" s="4">
        <v>43648</v>
      </c>
      <c r="W82" s="4">
        <v>43650</v>
      </c>
      <c r="X82" s="4">
        <v>43654</v>
      </c>
      <c r="Y82" s="4">
        <v>43656</v>
      </c>
      <c r="Z82" s="4">
        <v>43662</v>
      </c>
      <c r="AA82" s="4">
        <v>43664</v>
      </c>
      <c r="AB82" s="4">
        <v>43668</v>
      </c>
      <c r="AC82" s="4">
        <v>43670</v>
      </c>
      <c r="AD82" s="4">
        <v>43675</v>
      </c>
      <c r="AE82" s="4">
        <v>43678</v>
      </c>
      <c r="AF82" s="4">
        <v>43682</v>
      </c>
      <c r="AG82" s="4">
        <v>43685</v>
      </c>
      <c r="AH82" s="4">
        <v>43690</v>
      </c>
      <c r="AI82" s="4">
        <v>43692</v>
      </c>
    </row>
    <row r="83" spans="3:46" x14ac:dyDescent="0.2">
      <c r="C83">
        <f t="shared" ref="C83:C103" si="37">+AVERAGE(I83:AI83)</f>
        <v>1.3924448675085574</v>
      </c>
      <c r="D83">
        <v>5</v>
      </c>
      <c r="H83" t="s">
        <v>26</v>
      </c>
      <c r="I83">
        <v>1.5816326530612246</v>
      </c>
      <c r="J83">
        <v>0.73537604456824512</v>
      </c>
      <c r="K83">
        <v>0.43449781659388648</v>
      </c>
      <c r="L83">
        <v>0.37946822594880852</v>
      </c>
      <c r="M83">
        <v>1.1096605744125325</v>
      </c>
      <c r="N83">
        <v>0.6955445544554455</v>
      </c>
      <c r="O83">
        <v>1.0496083550913839</v>
      </c>
      <c r="P83">
        <v>0.81666666666666665</v>
      </c>
      <c r="Q83">
        <v>2.0993288590604027</v>
      </c>
      <c r="R83">
        <v>0.48322070342497309</v>
      </c>
      <c r="S83">
        <v>1.133489461358314</v>
      </c>
      <c r="T83">
        <v>0.9513274336283184</v>
      </c>
      <c r="U83">
        <v>0.48765722678315887</v>
      </c>
      <c r="V83">
        <v>2.5735027223230489</v>
      </c>
      <c r="W83">
        <v>1.4822888283378746</v>
      </c>
      <c r="X83">
        <v>1.680327868852459</v>
      </c>
      <c r="Y83">
        <v>2.5710723192019951</v>
      </c>
      <c r="Z83">
        <v>2.4948453608247423</v>
      </c>
      <c r="AA83">
        <v>2.088888888888889</v>
      </c>
      <c r="AB83">
        <v>1.6</v>
      </c>
      <c r="AC83">
        <v>1.4357541899441342</v>
      </c>
      <c r="AD83">
        <v>0.47917857823518206</v>
      </c>
      <c r="AE83">
        <v>2.0620155038759691</v>
      </c>
      <c r="AF83">
        <v>1.6826923076923075</v>
      </c>
      <c r="AG83">
        <v>0.78653846153846152</v>
      </c>
      <c r="AH83">
        <v>2.6618444846292948</v>
      </c>
      <c r="AI83">
        <v>2.0395833333333333</v>
      </c>
    </row>
    <row r="84" spans="3:46" x14ac:dyDescent="0.2">
      <c r="C84">
        <f t="shared" si="37"/>
        <v>3.1690596563893143</v>
      </c>
      <c r="D84">
        <v>10</v>
      </c>
      <c r="H84" t="s">
        <v>27</v>
      </c>
      <c r="I84">
        <v>4.4194805194805191</v>
      </c>
      <c r="J84">
        <v>1.4920634920634921</v>
      </c>
      <c r="K84">
        <v>2.1999999999999997</v>
      </c>
      <c r="L84">
        <v>3.7324840764331197</v>
      </c>
      <c r="M84">
        <v>2.6347305389221556</v>
      </c>
      <c r="N84">
        <v>2.8438133874239351</v>
      </c>
      <c r="O84">
        <v>2.5450901803607211</v>
      </c>
      <c r="P84">
        <v>1.6970149253731344</v>
      </c>
      <c r="Q84">
        <v>3.4416107382550338</v>
      </c>
      <c r="R84">
        <v>2.558659217877095</v>
      </c>
      <c r="S84">
        <v>2.1482326111744583</v>
      </c>
      <c r="T84">
        <v>2.4000000000000004</v>
      </c>
      <c r="U84">
        <v>3.3191489361702127</v>
      </c>
      <c r="V84">
        <v>4.1586654309545876</v>
      </c>
      <c r="W84">
        <v>2.835579514824798</v>
      </c>
      <c r="X84">
        <v>3.5629629629629633</v>
      </c>
      <c r="Y84">
        <v>3.8179551122194515</v>
      </c>
      <c r="Z84">
        <v>4.2616352201257861</v>
      </c>
      <c r="AA84">
        <v>4.2045901639344265</v>
      </c>
      <c r="AB84">
        <v>4.2090452261306535</v>
      </c>
      <c r="AC84">
        <v>3.2626582278481013</v>
      </c>
      <c r="AD84">
        <v>4.5284132841328413</v>
      </c>
      <c r="AE84">
        <v>4</v>
      </c>
      <c r="AF84">
        <v>2.6923647146034098</v>
      </c>
      <c r="AG84">
        <v>1.3307823129251699</v>
      </c>
      <c r="AH84">
        <v>4.1863799283154126</v>
      </c>
      <c r="AI84">
        <v>3.0812499999999998</v>
      </c>
    </row>
    <row r="85" spans="3:46" x14ac:dyDescent="0.2">
      <c r="C85">
        <f t="shared" si="37"/>
        <v>4.2017935115646745</v>
      </c>
      <c r="D85">
        <v>15</v>
      </c>
      <c r="H85">
        <v>15</v>
      </c>
      <c r="I85">
        <v>5.0688311688311689</v>
      </c>
      <c r="J85">
        <v>2.3640040444893833</v>
      </c>
      <c r="K85">
        <v>3.3627906976744191</v>
      </c>
      <c r="L85">
        <v>4.8394304490690034</v>
      </c>
      <c r="M85">
        <v>4.6019047619047617</v>
      </c>
      <c r="N85">
        <v>4.5521669341894064</v>
      </c>
      <c r="O85">
        <v>4.2726368159203982</v>
      </c>
      <c r="P85">
        <v>2.3874755381604698</v>
      </c>
      <c r="Q85">
        <v>4.4329935125115849</v>
      </c>
      <c r="R85">
        <v>4.2114619883040936</v>
      </c>
      <c r="S85">
        <v>2.7183580387685291</v>
      </c>
      <c r="T85">
        <v>4.4744645799011531</v>
      </c>
      <c r="U85">
        <v>4.5622141997593264</v>
      </c>
      <c r="V85">
        <v>4.9000926784059313</v>
      </c>
      <c r="W85">
        <v>4.118004338394794</v>
      </c>
      <c r="X85">
        <v>4.6636264929424538</v>
      </c>
      <c r="Y85">
        <v>4.5736356003358516</v>
      </c>
      <c r="Z85">
        <v>4.8905660377358489</v>
      </c>
      <c r="AA85">
        <v>4.8603278688524592</v>
      </c>
      <c r="AB85">
        <v>4.8790619765494139</v>
      </c>
      <c r="AC85">
        <v>4.5483953786906284</v>
      </c>
      <c r="AD85">
        <v>5.2664206642066418</v>
      </c>
      <c r="AE85">
        <v>4.7339449541284404</v>
      </c>
      <c r="AF85">
        <v>3.4336545589325427</v>
      </c>
      <c r="AG85">
        <v>1.7559523809523809</v>
      </c>
      <c r="AH85">
        <v>4.903225806451613</v>
      </c>
      <c r="AI85">
        <v>4.0727833461835008</v>
      </c>
      <c r="AN85" t="s">
        <v>50</v>
      </c>
      <c r="AO85">
        <v>10</v>
      </c>
      <c r="AP85">
        <f t="shared" ref="AP85:AP95" si="38">+AQ85*10^(AT85/AS85*LOG(AR85/AQ85))</f>
        <v>0.33019272488946266</v>
      </c>
      <c r="AQ85">
        <v>0.3</v>
      </c>
      <c r="AR85">
        <v>0.4</v>
      </c>
      <c r="AS85">
        <v>0.6</v>
      </c>
      <c r="AT85">
        <v>0.2</v>
      </c>
    </row>
    <row r="86" spans="3:46" x14ac:dyDescent="0.2">
      <c r="C86">
        <f t="shared" si="37"/>
        <v>4.3733988909936059</v>
      </c>
      <c r="D86">
        <v>16</v>
      </c>
      <c r="H86" t="s">
        <v>28</v>
      </c>
      <c r="I86">
        <v>5.1987012987012982</v>
      </c>
      <c r="J86">
        <v>2.5662285136501519</v>
      </c>
      <c r="K86">
        <v>3.5953488372093023</v>
      </c>
      <c r="L86">
        <v>5.0146768893756839</v>
      </c>
      <c r="M86">
        <v>4.9828571428571422</v>
      </c>
      <c r="N86">
        <v>4.808988764044944</v>
      </c>
      <c r="O86">
        <v>4.4716417910447754</v>
      </c>
      <c r="P86">
        <v>2.517938682322244</v>
      </c>
      <c r="Q86">
        <v>4.5812789620018535</v>
      </c>
      <c r="R86">
        <v>4.3985964912280702</v>
      </c>
      <c r="S86">
        <v>2.8323831242873432</v>
      </c>
      <c r="T86">
        <v>4.7380560131795715</v>
      </c>
      <c r="U86">
        <v>4.7547533092659444</v>
      </c>
      <c r="V86">
        <v>5.0483781278961999</v>
      </c>
      <c r="W86">
        <v>4.2915401301518434</v>
      </c>
      <c r="X86">
        <v>4.8373507057546146</v>
      </c>
      <c r="Y86">
        <v>4.7079764903442483</v>
      </c>
      <c r="Z86">
        <v>5.0163522012578614</v>
      </c>
      <c r="AA86">
        <v>4.991475409836065</v>
      </c>
      <c r="AB86">
        <v>5.013065326633166</v>
      </c>
      <c r="AC86">
        <v>4.7537869062901157</v>
      </c>
      <c r="AD86">
        <v>5.4140221402214017</v>
      </c>
      <c r="AE86">
        <v>4.8807339449541285</v>
      </c>
      <c r="AF86">
        <v>3.5819125277983694</v>
      </c>
      <c r="AG86">
        <v>1.8409863945578231</v>
      </c>
      <c r="AH86">
        <v>5.0465949820788527</v>
      </c>
      <c r="AI86">
        <v>4.1961449498843484</v>
      </c>
      <c r="AO86">
        <v>20</v>
      </c>
      <c r="AP86">
        <v>2</v>
      </c>
    </row>
    <row r="87" spans="3:46" x14ac:dyDescent="0.2">
      <c r="C87">
        <f t="shared" si="37"/>
        <v>5.0328275937555116</v>
      </c>
      <c r="D87">
        <v>20</v>
      </c>
      <c r="H87">
        <v>20</v>
      </c>
      <c r="I87">
        <v>5.7710258418167575</v>
      </c>
      <c r="J87">
        <v>3.3751263902932256</v>
      </c>
      <c r="K87">
        <v>4.2857594436541806</v>
      </c>
      <c r="L87">
        <v>5.7017994858611818</v>
      </c>
      <c r="M87">
        <v>6.0565947242206235</v>
      </c>
      <c r="N87">
        <v>5.730960854092527</v>
      </c>
      <c r="O87">
        <v>5.2676616915422878</v>
      </c>
      <c r="P87">
        <v>3.0397912589693412</v>
      </c>
      <c r="Q87">
        <v>5.1744207599629277</v>
      </c>
      <c r="R87">
        <v>5.1471345029239766</v>
      </c>
      <c r="S87">
        <v>3.2884834663625999</v>
      </c>
      <c r="T87">
        <v>5.7180592991913741</v>
      </c>
      <c r="U87">
        <v>5.5249097472924182</v>
      </c>
      <c r="V87">
        <v>5.6378378378378375</v>
      </c>
      <c r="W87">
        <v>4.9856832971800431</v>
      </c>
      <c r="X87">
        <v>5.5322475570032568</v>
      </c>
      <c r="Y87">
        <v>5.2453400503778331</v>
      </c>
      <c r="Z87">
        <v>5.5194968553459116</v>
      </c>
      <c r="AA87">
        <v>5.5160655737704918</v>
      </c>
      <c r="AB87">
        <v>5.5490787269681743</v>
      </c>
      <c r="AC87">
        <v>5.5753530166880605</v>
      </c>
      <c r="AD87">
        <v>5.9052924791086348</v>
      </c>
      <c r="AE87">
        <v>5.4678899082568808</v>
      </c>
      <c r="AF87">
        <v>4.1732110091743122</v>
      </c>
      <c r="AG87">
        <v>2.3830935251798562</v>
      </c>
      <c r="AH87">
        <v>5.624436363636363</v>
      </c>
      <c r="AI87">
        <v>4.6895913646877405</v>
      </c>
      <c r="AO87">
        <v>50</v>
      </c>
      <c r="AP87">
        <f t="shared" si="38"/>
        <v>8.5858144866315325</v>
      </c>
      <c r="AQ87">
        <v>8</v>
      </c>
      <c r="AR87">
        <v>9</v>
      </c>
      <c r="AS87">
        <v>0.25</v>
      </c>
      <c r="AT87">
        <v>0.15</v>
      </c>
    </row>
    <row r="88" spans="3:46" x14ac:dyDescent="0.2">
      <c r="C88">
        <f t="shared" si="37"/>
        <v>5.7770582355564271</v>
      </c>
      <c r="D88">
        <v>25</v>
      </c>
      <c r="H88">
        <v>25</v>
      </c>
      <c r="I88">
        <v>6.710728269381363</v>
      </c>
      <c r="J88">
        <v>4.2258684405025866</v>
      </c>
      <c r="K88">
        <v>4.9179706021811285</v>
      </c>
      <c r="L88">
        <v>6.4730077120822624</v>
      </c>
      <c r="M88">
        <v>7.0158273381294958</v>
      </c>
      <c r="N88">
        <v>6.4427046263345193</v>
      </c>
      <c r="O88">
        <v>6.0528045325779036</v>
      </c>
      <c r="P88">
        <v>3.6921069797782127</v>
      </c>
      <c r="Q88">
        <v>5.8807248764415156</v>
      </c>
      <c r="R88">
        <v>6.0748466257668703</v>
      </c>
      <c r="S88">
        <v>3.8586088939566707</v>
      </c>
      <c r="T88">
        <v>6.5266846361185982</v>
      </c>
      <c r="U88">
        <v>6.2558387670420865</v>
      </c>
      <c r="V88">
        <v>6.313513513513513</v>
      </c>
      <c r="W88">
        <v>5.787781350482315</v>
      </c>
      <c r="X88">
        <v>6.3936872309899568</v>
      </c>
      <c r="Y88">
        <v>5.9649484536082475</v>
      </c>
      <c r="Z88">
        <v>6.2112149532710275</v>
      </c>
      <c r="AA88">
        <v>6.1379948586118251</v>
      </c>
      <c r="AB88">
        <v>6.1212976022566998</v>
      </c>
      <c r="AC88">
        <v>6.1374942634235889</v>
      </c>
      <c r="AD88">
        <v>6.4623955431754876</v>
      </c>
      <c r="AE88">
        <v>6.3294292068198663</v>
      </c>
      <c r="AF88">
        <v>4.9071559633027526</v>
      </c>
      <c r="AG88">
        <v>3.2823741007194247</v>
      </c>
      <c r="AH88">
        <v>6.497163636363636</v>
      </c>
      <c r="AI88">
        <v>5.3063993831919811</v>
      </c>
      <c r="AO88">
        <v>80</v>
      </c>
      <c r="AP88">
        <f t="shared" si="38"/>
        <v>17.411011265922486</v>
      </c>
      <c r="AQ88">
        <v>10</v>
      </c>
      <c r="AR88">
        <v>20</v>
      </c>
      <c r="AS88">
        <v>1.5</v>
      </c>
      <c r="AT88">
        <v>1.2</v>
      </c>
    </row>
    <row r="89" spans="3:46" x14ac:dyDescent="0.2">
      <c r="C89">
        <f t="shared" si="37"/>
        <v>6.5154736757754526</v>
      </c>
      <c r="D89">
        <v>30</v>
      </c>
      <c r="H89">
        <v>30</v>
      </c>
      <c r="I89">
        <v>7.6504306969459677</v>
      </c>
      <c r="J89">
        <v>4.817147080561714</v>
      </c>
      <c r="K89">
        <v>5.5501817607080763</v>
      </c>
      <c r="L89">
        <v>7.2442159383033422</v>
      </c>
      <c r="M89">
        <v>7.9750599520383698</v>
      </c>
      <c r="N89">
        <v>7.1544483985765126</v>
      </c>
      <c r="O89">
        <v>6.7326912181303111</v>
      </c>
      <c r="P89">
        <v>4.4657111356119072</v>
      </c>
      <c r="Q89">
        <v>6.5397034596375612</v>
      </c>
      <c r="R89">
        <v>6.9950920245398773</v>
      </c>
      <c r="S89">
        <v>4.6372881355932201</v>
      </c>
      <c r="T89">
        <v>7.3353099730458222</v>
      </c>
      <c r="U89">
        <v>6.9671606401896859</v>
      </c>
      <c r="V89">
        <v>6.9891891891891893</v>
      </c>
      <c r="W89">
        <v>6.430868167202572</v>
      </c>
      <c r="X89">
        <v>7.2545193687230993</v>
      </c>
      <c r="Y89">
        <v>6.7381443298969073</v>
      </c>
      <c r="Z89">
        <v>6.9121495327102807</v>
      </c>
      <c r="AA89">
        <v>6.7549614395886888</v>
      </c>
      <c r="AB89">
        <v>6.6854724964739063</v>
      </c>
      <c r="AC89">
        <v>6.6882055988985769</v>
      </c>
      <c r="AD89">
        <v>7.0194986072423395</v>
      </c>
      <c r="AE89">
        <v>7.218977020014826</v>
      </c>
      <c r="AF89">
        <v>5.6528717545239964</v>
      </c>
      <c r="AG89">
        <v>4.176805251641138</v>
      </c>
      <c r="AH89">
        <v>7.369890909090909</v>
      </c>
      <c r="AI89">
        <v>5.9617951668584581</v>
      </c>
      <c r="AO89">
        <v>90</v>
      </c>
      <c r="AP89">
        <f t="shared" si="38"/>
        <v>24.494897427831781</v>
      </c>
      <c r="AQ89">
        <v>20</v>
      </c>
      <c r="AR89">
        <v>30</v>
      </c>
      <c r="AS89">
        <v>0.9</v>
      </c>
      <c r="AT89">
        <v>0.45</v>
      </c>
    </row>
    <row r="90" spans="3:46" x14ac:dyDescent="0.2">
      <c r="C90">
        <f t="shared" si="37"/>
        <v>7.2886206370280142</v>
      </c>
      <c r="D90">
        <v>35</v>
      </c>
      <c r="H90">
        <v>35</v>
      </c>
      <c r="I90">
        <v>8.4884783665532328</v>
      </c>
      <c r="J90">
        <v>5.4084257206208424</v>
      </c>
      <c r="K90">
        <v>6.9103840682788054</v>
      </c>
      <c r="L90">
        <v>8.015609756097561</v>
      </c>
      <c r="M90">
        <v>8.8137859007832891</v>
      </c>
      <c r="N90">
        <v>7.8661921708185059</v>
      </c>
      <c r="O90">
        <v>7.4125779036827195</v>
      </c>
      <c r="P90">
        <v>5.3477398015435504</v>
      </c>
      <c r="Q90">
        <v>7.1986820428336076</v>
      </c>
      <c r="R90">
        <v>7.9153374233128826</v>
      </c>
      <c r="S90">
        <v>5.4847457627118645</v>
      </c>
      <c r="T90">
        <v>8.1544468546637745</v>
      </c>
      <c r="U90">
        <v>7.6784825133372854</v>
      </c>
      <c r="V90">
        <v>7.6648648648648656</v>
      </c>
      <c r="W90">
        <v>7.0739549839228291</v>
      </c>
      <c r="X90">
        <v>8.1047898338220925</v>
      </c>
      <c r="Y90">
        <v>7.511340206185567</v>
      </c>
      <c r="Z90">
        <v>7.613084112149533</v>
      </c>
      <c r="AA90">
        <v>7.3719280205655524</v>
      </c>
      <c r="AB90">
        <v>7.2496473906911145</v>
      </c>
      <c r="AC90">
        <v>7.2389169343735658</v>
      </c>
      <c r="AD90">
        <v>7.5766016713091924</v>
      </c>
      <c r="AE90">
        <v>8.0906641895030198</v>
      </c>
      <c r="AF90">
        <v>6.5970102281667975</v>
      </c>
      <c r="AG90">
        <v>5.0520787746170672</v>
      </c>
      <c r="AH90">
        <v>8.300743745774172</v>
      </c>
      <c r="AI90">
        <v>6.6522439585730719</v>
      </c>
    </row>
    <row r="91" spans="3:46" x14ac:dyDescent="0.2">
      <c r="C91">
        <f t="shared" si="37"/>
        <v>8.1151299645390012</v>
      </c>
      <c r="D91">
        <v>40</v>
      </c>
      <c r="H91">
        <v>40</v>
      </c>
      <c r="I91">
        <v>9.2663101604278069</v>
      </c>
      <c r="J91">
        <v>6.4993348115299323</v>
      </c>
      <c r="K91">
        <v>8.1595092024539877</v>
      </c>
      <c r="L91">
        <v>8.7960975609756105</v>
      </c>
      <c r="M91">
        <v>9.6492950391644907</v>
      </c>
      <c r="N91">
        <v>8.5161700437028216</v>
      </c>
      <c r="O91">
        <v>8.1104008117706741</v>
      </c>
      <c r="P91">
        <v>6.6683291770573563</v>
      </c>
      <c r="Q91">
        <v>7.857660626029654</v>
      </c>
      <c r="R91">
        <v>8.7100684261974575</v>
      </c>
      <c r="S91">
        <v>6.7245119305856829</v>
      </c>
      <c r="T91">
        <v>9.0221258134490245</v>
      </c>
      <c r="U91">
        <v>8.4432760364004054</v>
      </c>
      <c r="V91">
        <v>8.4782918149466191</v>
      </c>
      <c r="W91">
        <v>7.7170418006430861</v>
      </c>
      <c r="X91">
        <v>8.8868035190615835</v>
      </c>
      <c r="Y91">
        <v>8.2910528917449344</v>
      </c>
      <c r="Z91">
        <v>8.3733333333333331</v>
      </c>
      <c r="AA91">
        <v>7.988894601542416</v>
      </c>
      <c r="AB91">
        <v>7.8138222849083219</v>
      </c>
      <c r="AC91">
        <v>7.7896282698485546</v>
      </c>
      <c r="AD91">
        <v>8.2176870748299322</v>
      </c>
      <c r="AE91">
        <v>8.8338132837900609</v>
      </c>
      <c r="AF91">
        <v>7.5411487018095986</v>
      </c>
      <c r="AG91">
        <v>6.0286532951289393</v>
      </c>
      <c r="AH91">
        <v>9.3825557809330622</v>
      </c>
      <c r="AI91">
        <v>7.3426927502876875</v>
      </c>
      <c r="AN91" t="s">
        <v>51</v>
      </c>
      <c r="AO91">
        <v>10</v>
      </c>
      <c r="AP91">
        <f t="shared" si="38"/>
        <v>6.5524928955937485</v>
      </c>
      <c r="AQ91">
        <v>6</v>
      </c>
      <c r="AR91">
        <v>7</v>
      </c>
      <c r="AS91">
        <v>0.35</v>
      </c>
      <c r="AT91">
        <v>0.2</v>
      </c>
    </row>
    <row r="92" spans="3:46" x14ac:dyDescent="0.2">
      <c r="C92">
        <f t="shared" si="37"/>
        <v>9.0061170844208078</v>
      </c>
      <c r="D92">
        <v>45</v>
      </c>
      <c r="H92">
        <v>45</v>
      </c>
      <c r="I92">
        <v>10.044141954302383</v>
      </c>
      <c r="J92">
        <v>7.8297117516629706</v>
      </c>
      <c r="K92">
        <v>8.841172460804362</v>
      </c>
      <c r="L92">
        <v>9.5765853658536582</v>
      </c>
      <c r="M92">
        <v>10.484804177545691</v>
      </c>
      <c r="N92">
        <v>9.1518474374255057</v>
      </c>
      <c r="O92">
        <v>8.9221714865550474</v>
      </c>
      <c r="P92">
        <v>8.118598382749326</v>
      </c>
      <c r="Q92">
        <v>8.8087685364281114</v>
      </c>
      <c r="R92">
        <v>9.4920821114369502</v>
      </c>
      <c r="S92">
        <v>8.0206185567010309</v>
      </c>
      <c r="T92">
        <v>9.8898047722342728</v>
      </c>
      <c r="U92">
        <v>9.2521739130434781</v>
      </c>
      <c r="V92">
        <v>9.4272835112692768</v>
      </c>
      <c r="W92">
        <v>8.3868739205526772</v>
      </c>
      <c r="X92">
        <v>9.6688172043010745</v>
      </c>
      <c r="Y92">
        <v>9.0819574888779044</v>
      </c>
      <c r="Z92">
        <v>9.206666666666667</v>
      </c>
      <c r="AA92">
        <v>8.8651982378854619</v>
      </c>
      <c r="AB92">
        <v>8.5508735868448102</v>
      </c>
      <c r="AC92">
        <v>8.5605442176870756</v>
      </c>
      <c r="AD92">
        <v>9.1247165532879819</v>
      </c>
      <c r="AE92">
        <v>9.576962378077102</v>
      </c>
      <c r="AF92">
        <v>8.5981090909090909</v>
      </c>
      <c r="AG92">
        <v>7.1747851002865328</v>
      </c>
      <c r="AH92">
        <v>10.464367816091954</v>
      </c>
      <c r="AI92">
        <v>8.0455245998814462</v>
      </c>
      <c r="AO92">
        <v>20</v>
      </c>
      <c r="AP92">
        <f t="shared" si="38"/>
        <v>8.3859254252589519</v>
      </c>
      <c r="AQ92">
        <v>8</v>
      </c>
      <c r="AR92">
        <v>9</v>
      </c>
      <c r="AS92">
        <v>0.25</v>
      </c>
      <c r="AT92">
        <v>0.1</v>
      </c>
    </row>
    <row r="93" spans="3:46" x14ac:dyDescent="0.2">
      <c r="C93">
        <f t="shared" si="37"/>
        <v>9.892903301261132</v>
      </c>
      <c r="D93">
        <v>50</v>
      </c>
      <c r="H93" t="s">
        <v>29</v>
      </c>
      <c r="I93">
        <v>10.821973748176957</v>
      </c>
      <c r="J93">
        <v>8.8637939574046563</v>
      </c>
      <c r="K93">
        <v>9.5228357191547364</v>
      </c>
      <c r="L93">
        <v>10.357073170731708</v>
      </c>
      <c r="M93">
        <v>11.386709886547811</v>
      </c>
      <c r="N93">
        <v>9.7875248311481915</v>
      </c>
      <c r="O93">
        <v>9.7339421613394208</v>
      </c>
      <c r="P93">
        <v>9.1967654986522902</v>
      </c>
      <c r="Q93">
        <v>9.8403610573823332</v>
      </c>
      <c r="R93">
        <v>10.274095796676441</v>
      </c>
      <c r="S93">
        <v>9.0515463917525771</v>
      </c>
      <c r="T93">
        <v>10.757483731019523</v>
      </c>
      <c r="U93">
        <v>10.061071789686551</v>
      </c>
      <c r="V93">
        <v>10.376275207591933</v>
      </c>
      <c r="W93">
        <v>9.0777202072538863</v>
      </c>
      <c r="X93">
        <v>10.450830889540565</v>
      </c>
      <c r="Y93">
        <v>9.8728620860108744</v>
      </c>
      <c r="Z93">
        <v>10.039999999999999</v>
      </c>
      <c r="AA93">
        <v>9.7462555066079286</v>
      </c>
      <c r="AB93">
        <v>9.3730729701952722</v>
      </c>
      <c r="AC93">
        <v>9.4675736961451253</v>
      </c>
      <c r="AD93">
        <v>10.031746031746032</v>
      </c>
      <c r="AE93">
        <v>10.320111472364143</v>
      </c>
      <c r="AF93">
        <v>9.7617454545454549</v>
      </c>
      <c r="AG93">
        <v>8.375523889354568</v>
      </c>
      <c r="AH93">
        <v>11.56554021894336</v>
      </c>
      <c r="AI93">
        <v>8.9939537640782454</v>
      </c>
      <c r="AO93">
        <v>50</v>
      </c>
      <c r="AP93">
        <f t="shared" si="38"/>
        <v>14.472692374403781</v>
      </c>
      <c r="AQ93">
        <v>10</v>
      </c>
      <c r="AR93">
        <v>20</v>
      </c>
      <c r="AS93">
        <v>1.5</v>
      </c>
      <c r="AT93">
        <v>0.8</v>
      </c>
    </row>
    <row r="94" spans="3:46" x14ac:dyDescent="0.2">
      <c r="C94">
        <f t="shared" si="37"/>
        <v>10.876137112129568</v>
      </c>
      <c r="D94">
        <v>55</v>
      </c>
      <c r="H94">
        <v>55</v>
      </c>
      <c r="I94">
        <v>13.390411622276032</v>
      </c>
      <c r="J94">
        <v>9.8543833580980671</v>
      </c>
      <c r="K94">
        <v>10.204498977505111</v>
      </c>
      <c r="L94">
        <v>11.137560975609755</v>
      </c>
      <c r="M94">
        <v>12.683306320907617</v>
      </c>
      <c r="N94">
        <v>10.423202224870877</v>
      </c>
      <c r="O94">
        <v>10.545712836123794</v>
      </c>
      <c r="P94">
        <v>10.274932614555256</v>
      </c>
      <c r="Q94">
        <v>10.871953578336555</v>
      </c>
      <c r="R94">
        <v>11.056109481915932</v>
      </c>
      <c r="S94">
        <v>10.082474226804123</v>
      </c>
      <c r="T94">
        <v>11.838090070537168</v>
      </c>
      <c r="U94">
        <v>10.869969666329625</v>
      </c>
      <c r="V94">
        <v>11.367707781895181</v>
      </c>
      <c r="W94">
        <v>9.7685664939550954</v>
      </c>
      <c r="X94">
        <v>11.258198614318706</v>
      </c>
      <c r="Y94">
        <v>10.663766683143844</v>
      </c>
      <c r="Z94">
        <v>10.873333333333333</v>
      </c>
      <c r="AA94">
        <v>10.627312775330395</v>
      </c>
      <c r="AB94">
        <v>10.195272353545734</v>
      </c>
      <c r="AC94">
        <v>10.374603174603175</v>
      </c>
      <c r="AD94">
        <v>10.938775510204081</v>
      </c>
      <c r="AE94">
        <v>11.063260566651184</v>
      </c>
      <c r="AF94">
        <v>10.925381818181817</v>
      </c>
      <c r="AG94">
        <v>9.7166806370494534</v>
      </c>
      <c r="AH94">
        <v>12.70785340314136</v>
      </c>
      <c r="AI94">
        <v>9.9423829282750447</v>
      </c>
      <c r="AO94">
        <v>80</v>
      </c>
      <c r="AP94">
        <f t="shared" si="38"/>
        <v>25.052926998375433</v>
      </c>
      <c r="AQ94">
        <v>20</v>
      </c>
      <c r="AR94">
        <v>30</v>
      </c>
      <c r="AS94">
        <v>0.9</v>
      </c>
      <c r="AT94">
        <v>0.5</v>
      </c>
    </row>
    <row r="95" spans="3:46" x14ac:dyDescent="0.2">
      <c r="C95">
        <f t="shared" si="37"/>
        <v>12.077167703750668</v>
      </c>
      <c r="D95">
        <v>60</v>
      </c>
      <c r="H95">
        <v>60</v>
      </c>
      <c r="I95">
        <v>17.147161689534574</v>
      </c>
      <c r="J95">
        <v>10.84497275879148</v>
      </c>
      <c r="K95">
        <v>10.886162235855487</v>
      </c>
      <c r="L95">
        <v>12.365786694825765</v>
      </c>
      <c r="M95">
        <v>13.979902755267421</v>
      </c>
      <c r="N95">
        <v>11.058879618593563</v>
      </c>
      <c r="O95">
        <v>11.427121951219512</v>
      </c>
      <c r="P95">
        <v>11.509255898366606</v>
      </c>
      <c r="Q95">
        <v>12.224921728240449</v>
      </c>
      <c r="R95">
        <v>12.480837148463047</v>
      </c>
      <c r="S95">
        <v>11.11340206185567</v>
      </c>
      <c r="T95">
        <v>13.140314704286489</v>
      </c>
      <c r="U95">
        <v>11.989772095608672</v>
      </c>
      <c r="V95">
        <v>12.63822128110111</v>
      </c>
      <c r="W95">
        <v>10.459412780656304</v>
      </c>
      <c r="X95">
        <v>12.643879907621248</v>
      </c>
      <c r="Y95">
        <v>11.658362989323843</v>
      </c>
      <c r="Z95">
        <v>12.05233644859813</v>
      </c>
      <c r="AA95">
        <v>11.683036227717079</v>
      </c>
      <c r="AB95">
        <v>11.017471736896198</v>
      </c>
      <c r="AC95">
        <v>11.33219094247246</v>
      </c>
      <c r="AD95">
        <v>12.183199079401611</v>
      </c>
      <c r="AE95">
        <v>12.193103448275862</v>
      </c>
      <c r="AF95">
        <v>12.25500575373993</v>
      </c>
      <c r="AG95">
        <v>11.057837384744342</v>
      </c>
      <c r="AH95">
        <v>13.850166587339363</v>
      </c>
      <c r="AI95">
        <v>10.890812092471842</v>
      </c>
      <c r="AO95">
        <v>90</v>
      </c>
      <c r="AP95">
        <f t="shared" si="38"/>
        <v>28.678442352689256</v>
      </c>
      <c r="AQ95">
        <v>20</v>
      </c>
      <c r="AR95">
        <v>30</v>
      </c>
      <c r="AS95">
        <v>0.9</v>
      </c>
      <c r="AT95">
        <v>0.8</v>
      </c>
    </row>
    <row r="96" spans="3:46" x14ac:dyDescent="0.2">
      <c r="C96">
        <f t="shared" si="37"/>
        <v>13.535191390477644</v>
      </c>
      <c r="D96">
        <v>65</v>
      </c>
      <c r="H96">
        <v>65</v>
      </c>
      <c r="I96">
        <v>20.020454545454545</v>
      </c>
      <c r="J96">
        <v>12.630014858841008</v>
      </c>
      <c r="K96">
        <v>12.027607361963188</v>
      </c>
      <c r="L96">
        <v>13.632946145723336</v>
      </c>
      <c r="M96">
        <v>15.276499189627227</v>
      </c>
      <c r="N96">
        <v>12.731747333880229</v>
      </c>
      <c r="O96">
        <v>12.597853658536584</v>
      </c>
      <c r="P96">
        <v>13.687114337568058</v>
      </c>
      <c r="Q96">
        <v>13.727739511584218</v>
      </c>
      <c r="R96">
        <v>14.050490516677568</v>
      </c>
      <c r="S96">
        <v>12.885889570552147</v>
      </c>
      <c r="T96">
        <v>14.442539338035811</v>
      </c>
      <c r="U96">
        <v>13.323846581434129</v>
      </c>
      <c r="V96">
        <v>13.908734780307039</v>
      </c>
      <c r="W96">
        <v>11.150259067357513</v>
      </c>
      <c r="X96">
        <v>14.029561200923787</v>
      </c>
      <c r="Y96">
        <v>13.081850533807829</v>
      </c>
      <c r="Z96">
        <v>13.454205607476634</v>
      </c>
      <c r="AA96">
        <v>13.06313973548016</v>
      </c>
      <c r="AB96">
        <v>12.532762312633832</v>
      </c>
      <c r="AC96">
        <v>12.800979192166462</v>
      </c>
      <c r="AD96">
        <v>13.564096662830842</v>
      </c>
      <c r="AE96">
        <v>13.410141987829615</v>
      </c>
      <c r="AF96">
        <v>13.635903337169159</v>
      </c>
      <c r="AG96">
        <v>12.660585432266847</v>
      </c>
      <c r="AH96">
        <v>14.992479771537363</v>
      </c>
      <c r="AI96">
        <v>12.130724971231299</v>
      </c>
    </row>
    <row r="97" spans="3:46" x14ac:dyDescent="0.2">
      <c r="C97">
        <f t="shared" si="37"/>
        <v>15.068382528436459</v>
      </c>
      <c r="D97">
        <v>70</v>
      </c>
      <c r="H97">
        <v>70</v>
      </c>
      <c r="I97">
        <v>20.588636363636365</v>
      </c>
      <c r="J97">
        <v>14.858841010401187</v>
      </c>
      <c r="K97">
        <v>13.561349693251532</v>
      </c>
      <c r="L97">
        <v>14.900105596620907</v>
      </c>
      <c r="M97">
        <v>18.067836257309938</v>
      </c>
      <c r="N97">
        <v>14.700574241181297</v>
      </c>
      <c r="O97">
        <v>13.768585365853658</v>
      </c>
      <c r="P97">
        <v>15.864972776769509</v>
      </c>
      <c r="Q97">
        <v>15.230557294927989</v>
      </c>
      <c r="R97">
        <v>15.620143884892087</v>
      </c>
      <c r="S97">
        <v>14.726380368098161</v>
      </c>
      <c r="T97">
        <v>15.744763971785131</v>
      </c>
      <c r="U97">
        <v>14.657921067259588</v>
      </c>
      <c r="V97">
        <v>15.179248279512969</v>
      </c>
      <c r="W97">
        <v>12.878372268274303</v>
      </c>
      <c r="X97">
        <v>15.415242494226327</v>
      </c>
      <c r="Y97">
        <v>14.505338078291814</v>
      </c>
      <c r="Z97">
        <v>14.856074766355141</v>
      </c>
      <c r="AA97">
        <v>14.443243243243243</v>
      </c>
      <c r="AB97">
        <v>14.245824411134903</v>
      </c>
      <c r="AC97">
        <v>14.269767441860465</v>
      </c>
      <c r="AD97">
        <v>14.94499424626007</v>
      </c>
      <c r="AE97">
        <v>14.627180527383366</v>
      </c>
      <c r="AF97">
        <v>15.016800920598389</v>
      </c>
      <c r="AG97">
        <v>14.29434989788972</v>
      </c>
      <c r="AH97">
        <v>16.36760124610592</v>
      </c>
      <c r="AI97">
        <v>13.511622554660528</v>
      </c>
      <c r="AN97" t="s">
        <v>52</v>
      </c>
      <c r="AO97">
        <v>10</v>
      </c>
      <c r="AP97">
        <v>6</v>
      </c>
    </row>
    <row r="98" spans="3:46" x14ac:dyDescent="0.2">
      <c r="C98">
        <f t="shared" si="37"/>
        <v>17.265264114027008</v>
      </c>
      <c r="D98">
        <v>75</v>
      </c>
      <c r="H98">
        <v>75</v>
      </c>
      <c r="I98">
        <v>21.156818181818181</v>
      </c>
      <c r="J98">
        <v>18.31553973902728</v>
      </c>
      <c r="K98">
        <v>15.095092024539875</v>
      </c>
      <c r="L98">
        <v>16.775330396475766</v>
      </c>
      <c r="M98">
        <v>20.98863157894737</v>
      </c>
      <c r="N98">
        <v>17.746949261400133</v>
      </c>
      <c r="O98">
        <v>14.939317073170731</v>
      </c>
      <c r="P98">
        <v>20.017087378640777</v>
      </c>
      <c r="Q98">
        <v>18.031746031746032</v>
      </c>
      <c r="R98">
        <v>19.330038440417361</v>
      </c>
      <c r="S98">
        <v>17.329018338727082</v>
      </c>
      <c r="T98">
        <v>18.932968536251707</v>
      </c>
      <c r="U98">
        <v>15.991995553085047</v>
      </c>
      <c r="V98">
        <v>17.447852760736193</v>
      </c>
      <c r="W98">
        <v>14.686963074604371</v>
      </c>
      <c r="X98">
        <v>18.494066882416394</v>
      </c>
      <c r="Y98">
        <v>15.9288256227758</v>
      </c>
      <c r="Z98">
        <v>16.756617836031872</v>
      </c>
      <c r="AA98">
        <v>15.823346751006325</v>
      </c>
      <c r="AB98">
        <v>15.958886509635972</v>
      </c>
      <c r="AC98">
        <v>15.738555691554467</v>
      </c>
      <c r="AD98">
        <v>17.010977242302548</v>
      </c>
      <c r="AE98">
        <v>15.84421906693712</v>
      </c>
      <c r="AF98">
        <v>17.51778656126482</v>
      </c>
      <c r="AG98">
        <v>15.928114363512595</v>
      </c>
      <c r="AH98">
        <v>19.482866043613708</v>
      </c>
      <c r="AI98">
        <v>14.892520138089758</v>
      </c>
      <c r="AO98">
        <v>20</v>
      </c>
      <c r="AP98">
        <f t="shared" ref="AP98:AP100" si="39">+AQ98*10^(AT98/AS98*LOG(AR98/AQ98))</f>
        <v>8.1906900443168773</v>
      </c>
      <c r="AQ98">
        <v>8</v>
      </c>
      <c r="AR98">
        <v>9</v>
      </c>
      <c r="AS98">
        <v>0.25</v>
      </c>
      <c r="AT98">
        <v>0.05</v>
      </c>
    </row>
    <row r="99" spans="3:46" x14ac:dyDescent="0.2">
      <c r="C99">
        <f t="shared" si="37"/>
        <v>20.356444824787754</v>
      </c>
      <c r="D99">
        <v>80</v>
      </c>
      <c r="H99">
        <v>80</v>
      </c>
      <c r="I99">
        <v>21.724999999999998</v>
      </c>
      <c r="J99">
        <v>21.101779359430605</v>
      </c>
      <c r="K99">
        <v>18.06874802901293</v>
      </c>
      <c r="L99">
        <v>20.953656387665195</v>
      </c>
      <c r="M99">
        <v>22.891400000000001</v>
      </c>
      <c r="N99">
        <v>21.038612716763005</v>
      </c>
      <c r="O99">
        <v>16.644387317909167</v>
      </c>
      <c r="P99">
        <v>21.570485436893204</v>
      </c>
      <c r="Q99">
        <v>20.790257611241216</v>
      </c>
      <c r="R99">
        <v>21.340362438220758</v>
      </c>
      <c r="S99">
        <v>20.591844660194177</v>
      </c>
      <c r="T99">
        <v>20.929138166894663</v>
      </c>
      <c r="U99">
        <v>20.04867394695788</v>
      </c>
      <c r="V99">
        <v>20.553619631901839</v>
      </c>
      <c r="W99">
        <v>17.666286583048272</v>
      </c>
      <c r="X99">
        <v>21.01126213592233</v>
      </c>
      <c r="Y99">
        <v>20.285638599810788</v>
      </c>
      <c r="Z99">
        <v>20.312721665381652</v>
      </c>
      <c r="AA99">
        <v>20.642388059701492</v>
      </c>
      <c r="AB99">
        <v>20.817734939759035</v>
      </c>
      <c r="AC99">
        <v>20.080462427745665</v>
      </c>
      <c r="AD99">
        <v>20.46612048192771</v>
      </c>
      <c r="AE99">
        <v>20.642388059701492</v>
      </c>
      <c r="AF99">
        <v>21.00363636363636</v>
      </c>
      <c r="AG99">
        <v>20.314799235181646</v>
      </c>
      <c r="AH99">
        <v>20.935327102803736</v>
      </c>
      <c r="AI99">
        <v>17.197278911564624</v>
      </c>
      <c r="AO99">
        <v>50</v>
      </c>
      <c r="AP99">
        <f t="shared" si="39"/>
        <v>16.245047927124713</v>
      </c>
      <c r="AQ99">
        <v>10</v>
      </c>
      <c r="AR99">
        <v>20</v>
      </c>
      <c r="AS99">
        <v>1.5</v>
      </c>
      <c r="AT99">
        <v>1.05</v>
      </c>
    </row>
    <row r="100" spans="3:46" x14ac:dyDescent="0.2">
      <c r="C100">
        <f t="shared" si="37"/>
        <v>22.131489165095807</v>
      </c>
      <c r="D100">
        <v>84</v>
      </c>
      <c r="H100" t="s">
        <v>30</v>
      </c>
      <c r="I100">
        <v>22.179545454545455</v>
      </c>
      <c r="J100">
        <v>22.525690607734806</v>
      </c>
      <c r="K100">
        <v>20.757918637653738</v>
      </c>
      <c r="L100">
        <v>22.836559139784942</v>
      </c>
      <c r="M100">
        <v>25.318066666666667</v>
      </c>
      <c r="N100">
        <v>22.76218905472636</v>
      </c>
      <c r="O100">
        <v>20.766272493573261</v>
      </c>
      <c r="P100">
        <v>23.498275862068962</v>
      </c>
      <c r="Q100">
        <v>21.989320843091331</v>
      </c>
      <c r="R100">
        <v>22.936751361161527</v>
      </c>
      <c r="S100">
        <v>21.834563106796118</v>
      </c>
      <c r="T100">
        <v>21.979753761969903</v>
      </c>
      <c r="U100">
        <v>21.246801872074883</v>
      </c>
      <c r="V100">
        <v>21.731533742331287</v>
      </c>
      <c r="W100">
        <v>20.911288483466361</v>
      </c>
      <c r="X100">
        <v>22.253980582524271</v>
      </c>
      <c r="Y100">
        <v>21.738807947019868</v>
      </c>
      <c r="Z100">
        <v>21.496993060909791</v>
      </c>
      <c r="AA100">
        <v>22.757739557739548</v>
      </c>
      <c r="AB100">
        <v>22.941333333333329</v>
      </c>
      <c r="AC100">
        <v>21.560231213872832</v>
      </c>
      <c r="AD100">
        <v>21.699855421686749</v>
      </c>
      <c r="AE100">
        <v>22.757739557739548</v>
      </c>
      <c r="AF100">
        <v>22.720704845814971</v>
      </c>
      <c r="AG100">
        <v>21.783250478011471</v>
      </c>
      <c r="AH100">
        <v>21.832523364485979</v>
      </c>
      <c r="AI100">
        <v>20.732517006802723</v>
      </c>
      <c r="AO100">
        <v>80</v>
      </c>
      <c r="AP100">
        <f t="shared" si="39"/>
        <v>26.207413942088969</v>
      </c>
      <c r="AQ100">
        <v>20</v>
      </c>
      <c r="AR100">
        <v>30</v>
      </c>
      <c r="AS100">
        <v>0.9</v>
      </c>
      <c r="AT100">
        <v>0.6</v>
      </c>
    </row>
    <row r="101" spans="3:46" x14ac:dyDescent="0.2">
      <c r="C101">
        <f t="shared" si="37"/>
        <v>22.678387980613842</v>
      </c>
      <c r="D101">
        <v>85</v>
      </c>
      <c r="H101">
        <v>85</v>
      </c>
      <c r="I101">
        <v>22.293181818181818</v>
      </c>
      <c r="J101">
        <v>23.154143646408841</v>
      </c>
      <c r="K101">
        <v>21.121210974456009</v>
      </c>
      <c r="L101">
        <v>23.589247311827954</v>
      </c>
      <c r="M101">
        <v>25.924733333333336</v>
      </c>
      <c r="N101">
        <v>23.894029850746261</v>
      </c>
      <c r="O101">
        <v>21.259845758354754</v>
      </c>
      <c r="P101">
        <v>24.324047186932848</v>
      </c>
      <c r="Q101">
        <v>22.289086651053861</v>
      </c>
      <c r="R101">
        <v>23.76252268602541</v>
      </c>
      <c r="S101">
        <v>22.145242718446603</v>
      </c>
      <c r="T101">
        <v>22.242407660738714</v>
      </c>
      <c r="U101">
        <v>21.546333853354135</v>
      </c>
      <c r="V101">
        <v>22.026012269938651</v>
      </c>
      <c r="W101">
        <v>21.349144811858608</v>
      </c>
      <c r="X101">
        <v>22.837658802177859</v>
      </c>
      <c r="Y101">
        <v>22.102100283822139</v>
      </c>
      <c r="Z101">
        <v>21.793060909791826</v>
      </c>
      <c r="AA101">
        <v>23.875675675675669</v>
      </c>
      <c r="AB101">
        <v>23.874666666666663</v>
      </c>
      <c r="AC101">
        <v>21.930173410404624</v>
      </c>
      <c r="AD101">
        <v>22.008289156626507</v>
      </c>
      <c r="AE101">
        <v>23.875675675675669</v>
      </c>
      <c r="AF101">
        <v>23.722907488986777</v>
      </c>
      <c r="AG101">
        <v>22.150363288718925</v>
      </c>
      <c r="AH101">
        <v>22.056822429906539</v>
      </c>
      <c r="AI101">
        <v>21.167891156462584</v>
      </c>
      <c r="AO101">
        <v>90</v>
      </c>
      <c r="AP101">
        <v>30</v>
      </c>
    </row>
    <row r="102" spans="3:46" x14ac:dyDescent="0.2">
      <c r="C102">
        <f t="shared" si="37"/>
        <v>27.131937691327138</v>
      </c>
      <c r="D102">
        <v>90</v>
      </c>
      <c r="H102" t="s">
        <v>31</v>
      </c>
      <c r="I102">
        <v>28.128062015503875</v>
      </c>
      <c r="J102">
        <v>26.296408839779005</v>
      </c>
      <c r="K102">
        <v>24.537777777777784</v>
      </c>
      <c r="L102">
        <v>27.352688172043006</v>
      </c>
      <c r="M102">
        <v>28.958066666666667</v>
      </c>
      <c r="N102">
        <v>29.55323383084577</v>
      </c>
      <c r="O102">
        <v>26.031899109792285</v>
      </c>
      <c r="P102">
        <v>28.45290381125227</v>
      </c>
      <c r="Q102">
        <v>26.969739696312359</v>
      </c>
      <c r="R102">
        <v>27.891379310344828</v>
      </c>
      <c r="S102">
        <v>26.626444444444452</v>
      </c>
      <c r="T102">
        <v>27.018223760092276</v>
      </c>
      <c r="U102">
        <v>24.818417799752787</v>
      </c>
      <c r="V102">
        <v>27.605981595092022</v>
      </c>
      <c r="W102">
        <v>25.588679245283018</v>
      </c>
      <c r="X102">
        <v>26.966515426497281</v>
      </c>
      <c r="Y102">
        <v>26.39558823529412</v>
      </c>
      <c r="Z102">
        <v>26.536363636363632</v>
      </c>
      <c r="AA102">
        <v>29.46535626535627</v>
      </c>
      <c r="AB102">
        <v>28.541333333333331</v>
      </c>
      <c r="AC102">
        <v>26.36530373831776</v>
      </c>
      <c r="AD102">
        <v>25.417155555555556</v>
      </c>
      <c r="AE102">
        <v>29.46535626535627</v>
      </c>
      <c r="AF102">
        <v>28.733920704845808</v>
      </c>
      <c r="AG102">
        <v>27.944710860366712</v>
      </c>
      <c r="AH102">
        <v>25.780835117773016</v>
      </c>
      <c r="AI102">
        <v>25.119972451790634</v>
      </c>
    </row>
    <row r="103" spans="3:46" x14ac:dyDescent="0.2">
      <c r="C103">
        <f t="shared" si="37"/>
        <v>33.179084674542736</v>
      </c>
      <c r="D103">
        <v>95</v>
      </c>
      <c r="H103" t="s">
        <v>32</v>
      </c>
      <c r="I103">
        <v>36.130091984231271</v>
      </c>
      <c r="J103">
        <v>29.438674033149169</v>
      </c>
      <c r="K103">
        <v>31.969111969111985</v>
      </c>
      <c r="L103">
        <v>31.116129032258058</v>
      </c>
      <c r="M103">
        <v>33.382099827882968</v>
      </c>
      <c r="N103">
        <v>36.847826086956523</v>
      </c>
      <c r="O103">
        <v>33.655462184873954</v>
      </c>
      <c r="P103">
        <v>34.302694136291606</v>
      </c>
      <c r="Q103">
        <v>32.523105360443616</v>
      </c>
      <c r="R103">
        <v>33.010657193605674</v>
      </c>
      <c r="S103">
        <v>31.969111969111985</v>
      </c>
      <c r="T103">
        <v>33.219895287958124</v>
      </c>
      <c r="U103">
        <v>30.442645241038321</v>
      </c>
      <c r="V103">
        <v>35.638002773925095</v>
      </c>
      <c r="W103">
        <v>31.969111969111985</v>
      </c>
      <c r="X103">
        <v>31.0953720508167</v>
      </c>
      <c r="Y103">
        <v>31.174999999999997</v>
      </c>
      <c r="Z103">
        <v>34.551083591331256</v>
      </c>
      <c r="AA103">
        <v>36.748166259168713</v>
      </c>
      <c r="AB103">
        <v>35.117130307467058</v>
      </c>
      <c r="AC103">
        <v>31.94390715667312</v>
      </c>
      <c r="AD103">
        <v>29.461600000000004</v>
      </c>
      <c r="AE103">
        <v>36.748166259168713</v>
      </c>
      <c r="AF103">
        <v>35.676795580110493</v>
      </c>
      <c r="AG103">
        <v>35.663900414937764</v>
      </c>
      <c r="AH103">
        <v>30.652355460385436</v>
      </c>
      <c r="AI103">
        <v>31.387190082644622</v>
      </c>
    </row>
    <row r="104" spans="3:46" x14ac:dyDescent="0.2">
      <c r="E104" s="5"/>
    </row>
    <row r="105" spans="3:46" x14ac:dyDescent="0.2">
      <c r="E105" s="5"/>
    </row>
    <row r="106" spans="3:46" x14ac:dyDescent="0.2">
      <c r="E106" s="5"/>
    </row>
    <row r="107" spans="3:46" x14ac:dyDescent="0.2">
      <c r="E107" s="5"/>
    </row>
    <row r="108" spans="3:46" x14ac:dyDescent="0.2">
      <c r="E108" s="5"/>
    </row>
    <row r="109" spans="3:46" x14ac:dyDescent="0.2">
      <c r="E109" s="5"/>
    </row>
    <row r="110" spans="3:46" x14ac:dyDescent="0.2">
      <c r="E110" s="5"/>
    </row>
    <row r="111" spans="3:46" x14ac:dyDescent="0.2">
      <c r="E111" s="5"/>
    </row>
    <row r="112" spans="3:46" x14ac:dyDescent="0.2">
      <c r="E112" s="5"/>
    </row>
    <row r="113" spans="5:6" x14ac:dyDescent="0.2">
      <c r="E113" s="5"/>
    </row>
    <row r="114" spans="5:6" x14ac:dyDescent="0.2">
      <c r="E114" s="5"/>
    </row>
    <row r="115" spans="5:6" x14ac:dyDescent="0.2">
      <c r="E115" s="5"/>
    </row>
    <row r="116" spans="5:6" x14ac:dyDescent="0.2">
      <c r="F116" s="5"/>
    </row>
    <row r="117" spans="5:6" x14ac:dyDescent="0.2">
      <c r="F117" s="5"/>
    </row>
    <row r="118" spans="5:6" x14ac:dyDescent="0.2">
      <c r="F118" s="5"/>
    </row>
    <row r="119" spans="5:6" x14ac:dyDescent="0.2">
      <c r="F119" s="5"/>
    </row>
    <row r="120" spans="5:6" x14ac:dyDescent="0.2">
      <c r="F120" s="5"/>
    </row>
    <row r="121" spans="5:6" x14ac:dyDescent="0.2">
      <c r="F121" s="5"/>
    </row>
    <row r="122" spans="5:6" x14ac:dyDescent="0.2">
      <c r="F122" s="5"/>
    </row>
    <row r="123" spans="5:6" x14ac:dyDescent="0.2">
      <c r="F123" s="5"/>
    </row>
    <row r="124" spans="5:6" x14ac:dyDescent="0.2">
      <c r="F124" s="5"/>
    </row>
    <row r="125" spans="5:6" x14ac:dyDescent="0.2">
      <c r="F125" s="5"/>
    </row>
    <row r="126" spans="5:6" x14ac:dyDescent="0.2">
      <c r="F126" s="5"/>
    </row>
    <row r="127" spans="5:6" x14ac:dyDescent="0.2">
      <c r="F127" s="5"/>
    </row>
  </sheetData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Rijkswaterstaat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Sieben, Arjan (WVL)</dc:creator>
  <cp:lastModifiedBy>Sieben, Arjan (WVL)</cp:lastModifiedBy>
  <dcterms:created xsi:type="dcterms:W3CDTF">2022-06-03T13:29:01Z</dcterms:created>
  <dcterms:modified xsi:type="dcterms:W3CDTF">2022-06-17T14:33:58Z</dcterms:modified>
</cp:coreProperties>
</file>